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docs.live.net/5e55debd89a8c2c0/Global Alliance for Clean Cookstoves/Standards ^0 Testing/Test Protocols ^0 Notes/Biomass Stove Safety Protocol/Catalog Upload Tab/"/>
    </mc:Choice>
  </mc:AlternateContent>
  <bookViews>
    <workbookView xWindow="0" yWindow="0" windowWidth="18780" windowHeight="5835"/>
  </bookViews>
  <sheets>
    <sheet name="General" sheetId="1" r:id="rId1"/>
    <sheet name="Test Entry Form" sheetId="2" r:id="rId2"/>
    <sheet name="Results" sheetId="3" r:id="rId3"/>
    <sheet name="Catalog Import Data" sheetId="4" r:id="rId4"/>
  </sheets>
  <definedNames>
    <definedName name="FlamesSurroundingCookpot">'Test Entry Form'!$D$49:$E$52</definedName>
    <definedName name="FlamesTouchingCookpot">'Test Entry Form'!$E$49:$G$52</definedName>
    <definedName name="individual">Results!$B$23:$C$26</definedName>
    <definedName name="Rating">Results!#REF!</definedName>
    <definedName name="RatingTable">Results!#REF!</definedName>
    <definedName name="Value">Results!#REF!</definedName>
  </definedNames>
  <calcPr calcId="152511"/>
</workbook>
</file>

<file path=xl/calcChain.xml><?xml version="1.0" encoding="utf-8"?>
<calcChain xmlns="http://schemas.openxmlformats.org/spreadsheetml/2006/main">
  <c r="G44" i="4" l="1"/>
  <c r="G43" i="4"/>
  <c r="G42" i="4"/>
  <c r="G41" i="4"/>
  <c r="G40" i="4"/>
  <c r="I14" i="3"/>
  <c r="G39" i="4"/>
  <c r="I12" i="3"/>
  <c r="G38" i="4"/>
  <c r="J2" i="2"/>
  <c r="B10" i="4"/>
  <c r="B5" i="4"/>
  <c r="B3" i="4"/>
  <c r="F14" i="2" l="1"/>
  <c r="F15" i="2"/>
  <c r="F16" i="2"/>
  <c r="F17" i="2"/>
  <c r="S28" i="2"/>
  <c r="R28" i="2"/>
  <c r="S20" i="2"/>
  <c r="R20" i="2"/>
  <c r="S4" i="2"/>
  <c r="R4" i="2"/>
  <c r="S10" i="2"/>
  <c r="R10" i="2"/>
  <c r="J40" i="2" l="1"/>
  <c r="G7" i="2"/>
  <c r="G8" i="2"/>
  <c r="G9" i="2"/>
  <c r="G10" i="2"/>
  <c r="G11" i="2"/>
  <c r="G6" i="2"/>
  <c r="J5" i="2" l="1"/>
  <c r="C18" i="3"/>
  <c r="D18" i="3" s="1"/>
  <c r="C4" i="3"/>
  <c r="D4" i="3" s="1"/>
  <c r="G34" i="4" s="1"/>
  <c r="C17" i="3"/>
  <c r="D17" i="3" l="1"/>
  <c r="H17" i="3" s="1"/>
  <c r="H18" i="3"/>
  <c r="C13" i="3"/>
  <c r="D13" i="3" s="1"/>
  <c r="C15" i="3"/>
  <c r="D15" i="3" s="1"/>
  <c r="C14" i="3"/>
  <c r="D14" i="3" s="1"/>
  <c r="C12" i="3"/>
  <c r="D12" i="3" s="1"/>
  <c r="C9" i="3"/>
  <c r="D9" i="3" s="1"/>
  <c r="C8" i="3"/>
  <c r="D8" i="3" s="1"/>
  <c r="C10" i="3"/>
  <c r="D10" i="3" s="1"/>
  <c r="G27" i="2"/>
  <c r="G28" i="2"/>
  <c r="G29" i="2"/>
  <c r="G30" i="2"/>
  <c r="G31" i="2"/>
  <c r="G32" i="2"/>
  <c r="G33" i="2"/>
  <c r="G34" i="2"/>
  <c r="G35" i="2"/>
  <c r="G26" i="2"/>
  <c r="I8" i="3" l="1"/>
  <c r="C16" i="3"/>
  <c r="H12" i="3"/>
  <c r="H14" i="3"/>
  <c r="C11" i="3"/>
  <c r="D11" i="3" s="1"/>
  <c r="H8" i="3"/>
  <c r="J25" i="2"/>
  <c r="C7" i="3" s="1"/>
  <c r="D7" i="3" s="1"/>
  <c r="G37" i="4" s="1"/>
  <c r="F18" i="2"/>
  <c r="F19" i="2"/>
  <c r="F20" i="2"/>
  <c r="F21" i="2"/>
  <c r="F22" i="2"/>
  <c r="F23" i="2"/>
  <c r="H4" i="3"/>
  <c r="D16" i="3" l="1"/>
  <c r="H16" i="3" s="1"/>
  <c r="H7" i="3"/>
  <c r="C5" i="3"/>
  <c r="D5" i="3" s="1"/>
  <c r="G35" i="4" s="1"/>
  <c r="G14" i="2"/>
  <c r="J13" i="2" s="1"/>
  <c r="C6" i="3" s="1"/>
  <c r="D6" i="3" s="1"/>
  <c r="G36" i="4" s="1"/>
  <c r="H6" i="3" l="1"/>
  <c r="H5" i="3"/>
  <c r="H20" i="3" l="1"/>
  <c r="H37" i="3" s="1"/>
  <c r="D15" i="4" s="1"/>
  <c r="H30" i="3" l="1"/>
</calcChain>
</file>

<file path=xl/sharedStrings.xml><?xml version="1.0" encoding="utf-8"?>
<sst xmlns="http://schemas.openxmlformats.org/spreadsheetml/2006/main" count="327" uniqueCount="243">
  <si>
    <t>Name of Tester(s)</t>
  </si>
  <si>
    <t>Test Number or Code</t>
  </si>
  <si>
    <t>Test Location</t>
  </si>
  <si>
    <t>Stove Type/Model</t>
  </si>
  <si>
    <t>Manufactured by</t>
  </si>
  <si>
    <t>Description and Notes</t>
  </si>
  <si>
    <t>Value</t>
  </si>
  <si>
    <t>X</t>
  </si>
  <si>
    <t>Weight</t>
  </si>
  <si>
    <t>=</t>
  </si>
  <si>
    <t>Total</t>
  </si>
  <si>
    <t>SUM</t>
  </si>
  <si>
    <t>Individual Rating</t>
  </si>
  <si>
    <t>Best</t>
  </si>
  <si>
    <t>Good</t>
  </si>
  <si>
    <t>Fair</t>
  </si>
  <si>
    <t>Poor</t>
  </si>
  <si>
    <t>Overall Rating</t>
  </si>
  <si>
    <t>Total Point Score</t>
  </si>
  <si>
    <r>
      <t xml:space="preserve">93 </t>
    </r>
    <r>
      <rPr>
        <sz val="11"/>
        <color theme="1"/>
        <rFont val="Calibri"/>
        <family val="2"/>
      </rPr>
      <t>≤ SUM ≤ 100</t>
    </r>
  </si>
  <si>
    <t>84 ≤ SUM ≤ 92</t>
  </si>
  <si>
    <t>76 ≤ SUM ≤ 83</t>
  </si>
  <si>
    <t>25 ≤ SUM ≤ 75</t>
  </si>
  <si>
    <t>1. SHARP EDGES AND POINTS</t>
  </si>
  <si>
    <t>Number of catches/tears</t>
  </si>
  <si>
    <t>RESULT 1</t>
  </si>
  <si>
    <t>2. COOKSTOVE TIPPING</t>
  </si>
  <si>
    <t>Run</t>
  </si>
  <si>
    <t>Ratio</t>
  </si>
  <si>
    <t>RESULT 2</t>
  </si>
  <si>
    <t>3. CONTAINMENT OF FUEL</t>
  </si>
  <si>
    <t>cm</t>
  </si>
  <si>
    <t>RESULT 3</t>
  </si>
  <si>
    <r>
      <t>Area (cm</t>
    </r>
    <r>
      <rPr>
        <b/>
        <sz val="11"/>
        <color theme="1"/>
        <rFont val="Calibri"/>
        <family val="2"/>
      </rPr>
      <t>²)</t>
    </r>
  </si>
  <si>
    <t># Exposed Areas</t>
  </si>
  <si>
    <t>4. OBSTRUCTIONS NEAR COOKING SURFACE</t>
  </si>
  <si>
    <t># Obstructions</t>
  </si>
  <si>
    <t>Total  Exposed Area</t>
  </si>
  <si>
    <t>Height (cm): Cooking Surface</t>
  </si>
  <si>
    <t xml:space="preserve">Height (cm): Obstructions </t>
  </si>
  <si>
    <t>Difference (cm)</t>
  </si>
  <si>
    <t>RESULT 4</t>
  </si>
  <si>
    <t>Starting Height (cm)</t>
  </si>
  <si>
    <t>Tipped Height (cm)</t>
  </si>
  <si>
    <t>5. SURFACE TEMPERATURE</t>
  </si>
  <si>
    <t>Metallic</t>
  </si>
  <si>
    <t>Non-Metallic</t>
  </si>
  <si>
    <t>Trial #</t>
  </si>
  <si>
    <t>6. HEAT TRANSFER TO THE ENVIRONMENT</t>
  </si>
  <si>
    <t>Floor</t>
  </si>
  <si>
    <t>Wall</t>
  </si>
  <si>
    <t>RESULT 7</t>
  </si>
  <si>
    <t>8. CHIMNEY SHIELDING</t>
  </si>
  <si>
    <t>Hole Size (cm across)</t>
  </si>
  <si>
    <r>
      <t>Hole Area (cm</t>
    </r>
    <r>
      <rPr>
        <b/>
        <sz val="11"/>
        <color theme="1"/>
        <rFont val="Calibri"/>
        <family val="2"/>
      </rPr>
      <t>²)</t>
    </r>
  </si>
  <si>
    <t>RESULT 8</t>
  </si>
  <si>
    <t>9. FLAMES SURROUNDING COOKPOT</t>
  </si>
  <si>
    <t>RESULT 9</t>
  </si>
  <si>
    <t>Rating</t>
  </si>
  <si>
    <t>Amount of Uncovered Flames Touching Cookpot</t>
  </si>
  <si>
    <t>Entire cookpot and/or handles</t>
  </si>
  <si>
    <t>none</t>
  </si>
  <si>
    <t>Observation:</t>
  </si>
  <si>
    <t>10. FLAMES EXITING FUEL CHAMBER, CANISTER, OR PIPES</t>
  </si>
  <si>
    <t>Occurrence of Fire</t>
  </si>
  <si>
    <t>Flames Protrude</t>
  </si>
  <si>
    <t>Flames are Contained</t>
  </si>
  <si>
    <t>RESULT 10</t>
  </si>
  <si>
    <t>6: Floor</t>
  </si>
  <si>
    <t>6: Wall</t>
  </si>
  <si>
    <t>7: NonMetallic</t>
  </si>
  <si>
    <t>7: Metallic</t>
  </si>
  <si>
    <t>STOVE RATING:</t>
  </si>
  <si>
    <t>RESULT 5: 
Above Child line</t>
  </si>
  <si>
    <t>RESULTS 5: 
Below Child Line</t>
  </si>
  <si>
    <t>RESULT 6</t>
  </si>
  <si>
    <t>5: Metal, &lt;0.9m</t>
  </si>
  <si>
    <t>5: Metal, &gt;0.9m</t>
  </si>
  <si>
    <t>5: NonMetal, &lt;0.9m</t>
  </si>
  <si>
    <t>5: NonMetal, &gt;0.9m</t>
  </si>
  <si>
    <t>Stove Safety Tier</t>
  </si>
  <si>
    <t>Tier 0</t>
  </si>
  <si>
    <t>Tier 1</t>
  </si>
  <si>
    <t>Tier 2</t>
  </si>
  <si>
    <t>Tier 3</t>
  </si>
  <si>
    <t>Tier 4</t>
  </si>
  <si>
    <r>
      <t xml:space="preserve">SUM </t>
    </r>
    <r>
      <rPr>
        <sz val="11"/>
        <color theme="1"/>
        <rFont val="Calibri"/>
        <family val="2"/>
      </rPr>
      <t xml:space="preserve">≥ </t>
    </r>
    <r>
      <rPr>
        <sz val="11"/>
        <color theme="1"/>
        <rFont val="Calibri"/>
        <family val="2"/>
        <scheme val="minor"/>
      </rPr>
      <t>95</t>
    </r>
  </si>
  <si>
    <t>SUM &lt; 45</t>
  </si>
  <si>
    <t>45 ≤ SUM &lt; 75</t>
  </si>
  <si>
    <t>75 ≤ SUM &lt; 88</t>
  </si>
  <si>
    <t>88 ≤ SUM &lt; 95</t>
  </si>
  <si>
    <t>Largest Exposed Gap:</t>
  </si>
  <si>
    <t>(Skirt-Stove="Good")</t>
  </si>
  <si>
    <t>NOTE: If the exposed areas are in square shape you can measure once across and input in the "cm" box. If the exposed areas are other shapes please calculate the area (see instructions sheet) and input in the "Area (cm²)" box.</t>
  </si>
  <si>
    <r>
      <t xml:space="preserve">(Stove without chimneys="Best")
</t>
    </r>
    <r>
      <rPr>
        <sz val="10"/>
        <color theme="0" tint="-0.499984740745262"/>
        <rFont val="Calibri"/>
        <family val="2"/>
        <scheme val="minor"/>
      </rPr>
      <t>NOTE: 1. If the chimney has no protective shielding, write in the worst RESULT 5 rating (surface temperature) in the RESULT 8 rating box.
2.  If the holes are in square shape you can measure the gap once across to input in the "cm" box and skip the "Area (cm²) box. If the holes are other shapes please calculate the area (see instructions sheet) and input in the "Area (cm²)" box.</t>
    </r>
  </si>
  <si>
    <t>STOVE SAFETY IWA TIER:</t>
  </si>
  <si>
    <t>General Information Form</t>
  </si>
  <si>
    <t>Note: Use if cookstove is within 10 cm of a combustible, or if combustion chamber is less than 5 cm from the ground.</t>
  </si>
  <si>
    <t>Temperature (C°):</t>
  </si>
  <si>
    <t xml:space="preserve">Floor  </t>
  </si>
  <si>
    <t xml:space="preserve">Wall  </t>
  </si>
  <si>
    <t>7. HANDLE TEMPERATURE (C°)</t>
  </si>
  <si>
    <t>Air Temperature (C°):</t>
  </si>
  <si>
    <t>Temperature (C°): 
Below Child Line (&lt;0.9 m)</t>
  </si>
  <si>
    <t>Temperature (C°): 
Above Child Line (&gt;0.9 m and &lt;1.5m)</t>
  </si>
  <si>
    <t xml:space="preserve">(Fixed or stationary stoves = "Best")
</t>
  </si>
  <si>
    <t>Most of cookpot, not handles</t>
  </si>
  <si>
    <t>Less than 4 cm up sides, not handles</t>
  </si>
  <si>
    <t>Fuel Type</t>
  </si>
  <si>
    <t>(Stoves without handles or components which need to be touched during use = "Best")</t>
  </si>
  <si>
    <r>
      <t>Note: Air Temperature (C</t>
    </r>
    <r>
      <rPr>
        <sz val="10"/>
        <color theme="0" tint="-0.499984740745262"/>
        <rFont val="Calibri"/>
        <family val="2"/>
      </rPr>
      <t>°)</t>
    </r>
    <r>
      <rPr>
        <sz val="10"/>
        <color theme="0" tint="-0.499984740745262"/>
        <rFont val="Calibri"/>
        <family val="2"/>
        <scheme val="minor"/>
      </rPr>
      <t xml:space="preserve"> will apply to Procedure 5, Procedure 6, and Procedure 7.</t>
    </r>
  </si>
  <si>
    <t>Note: For this procedure you must write in the result  rating exactly as listed ("Poor" or "Best") based on your observation.</t>
  </si>
  <si>
    <t>Procedure</t>
  </si>
  <si>
    <t xml:space="preserve">Note: Select the rating based on your observation from the drop down menu in the RESULT 9 box.
</t>
  </si>
  <si>
    <t>Do not edit this tab. This tab is for internal use by the Clean Cooking Catalog, and will be automatically filled as you enter data throughout the spreadsheet. It should not be edited directly. Contact catalog@cleancookstoves.org with any questions.</t>
  </si>
  <si>
    <t>iwa_label</t>
  </si>
  <si>
    <t>iwa_value</t>
  </si>
  <si>
    <t>metric_name</t>
  </si>
  <si>
    <t>units</t>
  </si>
  <si>
    <t>metric_value</t>
  </si>
  <si>
    <t>sd</t>
  </si>
  <si>
    <t>id</t>
  </si>
  <si>
    <t>tier_iwa_efficiency</t>
  </si>
  <si>
    <t>IWA high power CO</t>
  </si>
  <si>
    <t>g/MJ-del</t>
  </si>
  <si>
    <t>fuel_description</t>
  </si>
  <si>
    <t>sub_high_power_co</t>
  </si>
  <si>
    <t>IWA high power PM</t>
  </si>
  <si>
    <t>mg/MJ-del</t>
  </si>
  <si>
    <t>fuel_net_calorific_value</t>
  </si>
  <si>
    <t>sub_low_power_co</t>
  </si>
  <si>
    <t>IWA low power CO</t>
  </si>
  <si>
    <t>g/min/L</t>
  </si>
  <si>
    <t>stove_description</t>
  </si>
  <si>
    <t>sub_high_power_pm25</t>
  </si>
  <si>
    <t>IWA low power PM</t>
  </si>
  <si>
    <t>mg/min/L</t>
  </si>
  <si>
    <t>test_details</t>
  </si>
  <si>
    <t>sub_low_power_pm25</t>
  </si>
  <si>
    <t>Cold start thermal efficiency</t>
  </si>
  <si>
    <t>%</t>
  </si>
  <si>
    <t>field_vs_lab</t>
  </si>
  <si>
    <t>Lab</t>
  </si>
  <si>
    <t>tier_iwa_emissions</t>
  </si>
  <si>
    <t>Hot start thermal efficiency</t>
  </si>
  <si>
    <t>number_of_tests</t>
  </si>
  <si>
    <t>sub_high_power_te</t>
  </si>
  <si>
    <t>IWA high power thermal efficiency</t>
  </si>
  <si>
    <t>altitude</t>
  </si>
  <si>
    <t>sub_low_power_sc</t>
  </si>
  <si>
    <t>IWA low power specific consumption</t>
  </si>
  <si>
    <t>MJ/min/L</t>
  </si>
  <si>
    <t>year</t>
  </si>
  <si>
    <t>tier_iwa_indoor_emissions</t>
  </si>
  <si>
    <t>IWA CO</t>
  </si>
  <si>
    <t>g/min</t>
  </si>
  <si>
    <t>source_link</t>
  </si>
  <si>
    <t>sub_high_power_indoor_co</t>
  </si>
  <si>
    <t>IWA PM</t>
  </si>
  <si>
    <t>mg/min</t>
  </si>
  <si>
    <t>sub_low_power_indoor_co</t>
  </si>
  <si>
    <t>Specific energy consumption</t>
  </si>
  <si>
    <t>kJ/task</t>
  </si>
  <si>
    <t>sub_high_power_indoor_pm25</t>
  </si>
  <si>
    <t>Fuel consumed</t>
  </si>
  <si>
    <t>g/task</t>
  </si>
  <si>
    <t>sub_low_power_indoor_pm25</t>
  </si>
  <si>
    <t>Heating stove thermal efficiency</t>
  </si>
  <si>
    <t>tier_iwa_safety</t>
  </si>
  <si>
    <t>Heating stove PM2.5</t>
  </si>
  <si>
    <t>mg/MJ delivered</t>
  </si>
  <si>
    <t>Heating stove CO</t>
  </si>
  <si>
    <t>g/MJ delivered</t>
  </si>
  <si>
    <t>Cold start firepower</t>
  </si>
  <si>
    <t>W</t>
  </si>
  <si>
    <t>Hot start firepower</t>
  </si>
  <si>
    <t>Simmer firepower</t>
  </si>
  <si>
    <t>Mean time to boil</t>
  </si>
  <si>
    <t>min</t>
  </si>
  <si>
    <t>EF BC</t>
  </si>
  <si>
    <t>g/kg</t>
  </si>
  <si>
    <t>EF PM2.5</t>
  </si>
  <si>
    <t>EF CO</t>
  </si>
  <si>
    <t>g/kg fuel</t>
  </si>
  <si>
    <t>EF CH4</t>
  </si>
  <si>
    <t>ER PM2.5</t>
  </si>
  <si>
    <t>ER CO</t>
  </si>
  <si>
    <t>Specific consumption (fuel)</t>
  </si>
  <si>
    <t>g fuel/kg food</t>
  </si>
  <si>
    <t>Specific consumption (energy)</t>
  </si>
  <si>
    <t>MJ/kg food</t>
  </si>
  <si>
    <t>Specific consumption savings from baseline</t>
  </si>
  <si>
    <t>Time to cook food</t>
  </si>
  <si>
    <t>KPT wood used</t>
  </si>
  <si>
    <t>kg/SA/day</t>
  </si>
  <si>
    <t>KPT energy used</t>
  </si>
  <si>
    <t>MJ/SA/day</t>
  </si>
  <si>
    <t>KPT energy savings from baseline</t>
  </si>
  <si>
    <t>% MJ per SA</t>
  </si>
  <si>
    <t>Sharp edges and points rating</t>
  </si>
  <si>
    <t>Cookstove tipping rating</t>
  </si>
  <si>
    <t>Containment of fuel rating</t>
  </si>
  <si>
    <t>Obstructions near cooking surface rating</t>
  </si>
  <si>
    <t>Surface temperature rating</t>
  </si>
  <si>
    <t>Heat transmission to surroundings rating</t>
  </si>
  <si>
    <t>Temperature of operational construction rating</t>
  </si>
  <si>
    <t>Chimney shielding rating</t>
  </si>
  <si>
    <t>Flames surrounding cookpot rating</t>
  </si>
  <si>
    <t>Flames or fuel exiting chamber rating</t>
  </si>
  <si>
    <t>Total safety score</t>
  </si>
  <si>
    <t>points</t>
  </si>
  <si>
    <t>Energy use per capita wood</t>
  </si>
  <si>
    <t>MJ/person</t>
  </si>
  <si>
    <t>Energy use per capita other biomass</t>
  </si>
  <si>
    <t>Energy use per capita coal or charcoal</t>
  </si>
  <si>
    <t>Energy use per capita kerosene</t>
  </si>
  <si>
    <t>Energy use per capita LPG</t>
  </si>
  <si>
    <t>Day 1 energy use per capita</t>
  </si>
  <si>
    <t>Day 2 energy use per capita</t>
  </si>
  <si>
    <t>Day 3 energy use per capita</t>
  </si>
  <si>
    <t>Time to boil cold start</t>
  </si>
  <si>
    <t>Time to boil hot start</t>
  </si>
  <si>
    <t>Temp-corrected time to boil cold start</t>
  </si>
  <si>
    <t>Temp-corrected time to boil hot start</t>
  </si>
  <si>
    <t>Simmer thermal efficiency</t>
  </si>
  <si>
    <t>Specific fuel consumption cold start</t>
  </si>
  <si>
    <t>g/L</t>
  </si>
  <si>
    <t>Specific fuel consumption hot start</t>
  </si>
  <si>
    <t>Temp-corrected specific consumption cold start</t>
  </si>
  <si>
    <t>Temp-corrected specific consumption hot start</t>
  </si>
  <si>
    <t>Temp-corrected specific energy cons cold start</t>
  </si>
  <si>
    <t>kJ/L</t>
  </si>
  <si>
    <t>Temp-corrected specific energy cons hot start</t>
  </si>
  <si>
    <t>Turn down ratio</t>
  </si>
  <si>
    <t>Burning rate hot start</t>
  </si>
  <si>
    <t>Burning rate cold start</t>
  </si>
  <si>
    <t>Burning rate simmer</t>
  </si>
  <si>
    <t>Specific fuel consumption simmer</t>
  </si>
  <si>
    <t>Temp-corrected specific energy cons simmer</t>
  </si>
  <si>
    <t>Test Dates</t>
  </si>
  <si>
    <t>Test Year</t>
  </si>
  <si>
    <t>Stove Description</t>
  </si>
  <si>
    <t>Fuel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</si>
</sst>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_);_(@_)"/>
    <numFmt numFmtId="165"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font>
    <font>
      <b/>
      <sz val="10"/>
      <name val="Arial"/>
      <family val="2"/>
    </font>
    <font>
      <b/>
      <sz val="11"/>
      <color theme="1"/>
      <name val="Calibri"/>
      <family val="2"/>
    </font>
    <font>
      <sz val="12"/>
      <name val="Calibri"/>
      <family val="2"/>
      <scheme val="minor"/>
    </font>
    <font>
      <b/>
      <i/>
      <sz val="11"/>
      <name val="Calibri"/>
      <family val="2"/>
      <scheme val="minor"/>
    </font>
    <font>
      <sz val="11"/>
      <name val="Calibri"/>
      <family val="2"/>
      <scheme val="minor"/>
    </font>
    <font>
      <b/>
      <sz val="11"/>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sz val="10"/>
      <color theme="0" tint="-0.499984740745262"/>
      <name val="Calibri"/>
      <family val="2"/>
    </font>
    <font>
      <sz val="11"/>
      <color theme="0"/>
      <name val="Calibri"/>
      <family val="2"/>
      <scheme val="minor"/>
    </font>
    <font>
      <b/>
      <sz val="10"/>
      <color theme="1"/>
      <name val="Arial"/>
      <family val="2"/>
    </font>
    <font>
      <sz val="10"/>
      <color theme="1"/>
      <name val="Arial"/>
      <family val="2"/>
    </font>
    <font>
      <b/>
      <i/>
      <sz val="12"/>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0.249977111117893"/>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18">
    <xf numFmtId="0" fontId="0" fillId="0" borderId="0" xfId="0"/>
    <xf numFmtId="0" fontId="3" fillId="0" borderId="0" xfId="0" applyFont="1"/>
    <xf numFmtId="0" fontId="0" fillId="0" borderId="0" xfId="0" applyBorder="1"/>
    <xf numFmtId="0" fontId="4" fillId="0" borderId="0" xfId="0" applyFont="1"/>
    <xf numFmtId="0" fontId="0" fillId="0" borderId="0" xfId="0" applyAlignment="1">
      <alignment horizontal="center"/>
    </xf>
    <xf numFmtId="0" fontId="0" fillId="0" borderId="9" xfId="0" applyBorder="1"/>
    <xf numFmtId="0" fontId="0" fillId="0" borderId="8" xfId="0" applyBorder="1" applyAlignment="1">
      <alignment horizontal="center"/>
    </xf>
    <xf numFmtId="0" fontId="0" fillId="0" borderId="12" xfId="0" applyBorder="1"/>
    <xf numFmtId="0" fontId="2" fillId="0" borderId="0" xfId="0" applyFont="1"/>
    <xf numFmtId="0" fontId="2" fillId="0" borderId="0" xfId="0" applyFont="1" applyAlignment="1">
      <alignment horizontal="center"/>
    </xf>
    <xf numFmtId="0" fontId="0" fillId="0" borderId="14" xfId="0" applyBorder="1"/>
    <xf numFmtId="164" fontId="0" fillId="0" borderId="0" xfId="1" applyNumberFormat="1" applyFont="1" applyFill="1" applyBorder="1" applyAlignment="1" applyProtection="1">
      <alignment horizontal="right"/>
    </xf>
    <xf numFmtId="0" fontId="0" fillId="0" borderId="9" xfId="0" applyBorder="1" applyAlignment="1">
      <alignment horizontal="center"/>
    </xf>
    <xf numFmtId="0" fontId="0" fillId="0" borderId="9" xfId="0" applyBorder="1" applyAlignment="1">
      <alignment horizontal="center" vertical="center"/>
    </xf>
    <xf numFmtId="0" fontId="2" fillId="0" borderId="9" xfId="0" applyFont="1" applyBorder="1" applyAlignment="1">
      <alignment horizontal="center"/>
    </xf>
    <xf numFmtId="0" fontId="2" fillId="0" borderId="9" xfId="0" applyFont="1" applyBorder="1" applyAlignment="1">
      <alignment horizontal="center" vertical="center"/>
    </xf>
    <xf numFmtId="0" fontId="0" fillId="0" borderId="0" xfId="0" applyFont="1"/>
    <xf numFmtId="0" fontId="0" fillId="0" borderId="2" xfId="0" applyFont="1" applyBorder="1"/>
    <xf numFmtId="0" fontId="0" fillId="0" borderId="0" xfId="0" applyFont="1" applyBorder="1"/>
    <xf numFmtId="0" fontId="0" fillId="0" borderId="6" xfId="0" applyFont="1" applyBorder="1"/>
    <xf numFmtId="0" fontId="8" fillId="0" borderId="0" xfId="0" applyFont="1" applyBorder="1"/>
    <xf numFmtId="0" fontId="9" fillId="0" borderId="1" xfId="0" applyFont="1" applyBorder="1" applyAlignment="1">
      <alignment horizontal="left"/>
    </xf>
    <xf numFmtId="0" fontId="10" fillId="0" borderId="4" xfId="0" applyFont="1" applyBorder="1" applyAlignment="1"/>
    <xf numFmtId="0" fontId="10" fillId="0" borderId="4" xfId="0" applyFont="1" applyBorder="1"/>
    <xf numFmtId="43" fontId="6" fillId="0" borderId="0" xfId="1" applyFont="1" applyFill="1" applyBorder="1" applyAlignment="1" applyProtection="1">
      <alignment horizontal="center"/>
    </xf>
    <xf numFmtId="165" fontId="0" fillId="0" borderId="0" xfId="1" applyNumberFormat="1" applyFont="1" applyFill="1" applyBorder="1" applyAlignment="1" applyProtection="1">
      <alignment horizontal="right"/>
    </xf>
    <xf numFmtId="43" fontId="6" fillId="0" borderId="14" xfId="1" applyFont="1" applyFill="1" applyBorder="1" applyAlignment="1" applyProtection="1">
      <alignment horizontal="center"/>
    </xf>
    <xf numFmtId="164" fontId="0" fillId="0" borderId="14" xfId="1" applyNumberFormat="1" applyFont="1" applyFill="1" applyBorder="1" applyAlignment="1" applyProtection="1">
      <alignment horizontal="right"/>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9" xfId="0" applyFill="1"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2" fillId="0" borderId="0" xfId="0" applyFont="1" applyFill="1" applyBorder="1" applyAlignment="1">
      <alignment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vertical="center"/>
    </xf>
    <xf numFmtId="0" fontId="2" fillId="0" borderId="18" xfId="0" applyFont="1" applyBorder="1" applyAlignment="1">
      <alignment horizontal="center" vertical="center"/>
    </xf>
    <xf numFmtId="0" fontId="0" fillId="0" borderId="0" xfId="0" applyBorder="1" applyAlignment="1">
      <alignment horizontal="center" vertical="center"/>
    </xf>
    <xf numFmtId="0" fontId="2" fillId="0" borderId="9" xfId="0" applyFont="1" applyBorder="1" applyAlignment="1">
      <alignment vertical="top" wrapText="1"/>
    </xf>
    <xf numFmtId="0" fontId="0" fillId="0" borderId="0" xfId="0" applyFont="1" applyBorder="1" applyAlignment="1">
      <alignment horizontal="center" vertical="center"/>
    </xf>
    <xf numFmtId="0" fontId="0" fillId="0" borderId="18" xfId="0" applyBorder="1" applyAlignment="1">
      <alignment horizontal="center"/>
    </xf>
    <xf numFmtId="0" fontId="0" fillId="0" borderId="31" xfId="0" applyBorder="1" applyAlignment="1">
      <alignment horizontal="center" vertical="center"/>
    </xf>
    <xf numFmtId="0" fontId="0" fillId="0" borderId="25" xfId="0"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horizontal="center" vertical="center" wrapText="1"/>
    </xf>
    <xf numFmtId="0" fontId="0" fillId="0" borderId="25" xfId="0" applyBorder="1" applyAlignment="1">
      <alignment horizontal="center"/>
    </xf>
    <xf numFmtId="0" fontId="0" fillId="0" borderId="30" xfId="0" applyFont="1" applyBorder="1" applyAlignment="1">
      <alignment horizontal="center" vertical="center"/>
    </xf>
    <xf numFmtId="0" fontId="2" fillId="0" borderId="14" xfId="0" applyFont="1" applyBorder="1" applyAlignment="1">
      <alignment horizontal="center" vertical="center" wrapText="1"/>
    </xf>
    <xf numFmtId="0" fontId="2" fillId="0" borderId="13" xfId="0" applyFont="1" applyBorder="1" applyAlignment="1">
      <alignment vertical="center" wrapText="1"/>
    </xf>
    <xf numFmtId="0" fontId="2" fillId="0" borderId="28" xfId="0" applyFont="1" applyBorder="1" applyAlignment="1">
      <alignment vertical="center"/>
    </xf>
    <xf numFmtId="0" fontId="0" fillId="0" borderId="24" xfId="0" applyBorder="1"/>
    <xf numFmtId="0" fontId="0" fillId="0" borderId="9" xfId="0" applyBorder="1" applyAlignment="1">
      <alignment horizontal="center" vertical="center"/>
    </xf>
    <xf numFmtId="0" fontId="0" fillId="0" borderId="21" xfId="0" applyBorder="1"/>
    <xf numFmtId="0" fontId="2" fillId="0" borderId="16" xfId="0" applyFont="1" applyBorder="1" applyAlignment="1">
      <alignment vertical="center"/>
    </xf>
    <xf numFmtId="0" fontId="2" fillId="0" borderId="30" xfId="0" applyFont="1" applyBorder="1" applyAlignment="1">
      <alignment vertical="center"/>
    </xf>
    <xf numFmtId="0" fontId="0" fillId="0" borderId="9" xfId="0" applyBorder="1" applyAlignment="1">
      <alignment horizontal="left" vertical="center"/>
    </xf>
    <xf numFmtId="0" fontId="0" fillId="0" borderId="0" xfId="0" applyFont="1" applyBorder="1" applyAlignment="1">
      <alignment vertical="center"/>
    </xf>
    <xf numFmtId="0" fontId="0" fillId="0" borderId="10" xfId="0" applyBorder="1" applyAlignment="1">
      <alignment horizontal="center"/>
    </xf>
    <xf numFmtId="0" fontId="0" fillId="2" borderId="9" xfId="0" applyFill="1" applyBorder="1" applyAlignment="1">
      <alignment horizontal="center"/>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2" borderId="18" xfId="0" applyFill="1" applyBorder="1" applyAlignment="1">
      <alignment horizontal="center" vertical="center"/>
    </xf>
    <xf numFmtId="0" fontId="0" fillId="2" borderId="9" xfId="0" applyFill="1" applyBorder="1" applyAlignment="1">
      <alignment horizontal="center" vertical="center" wrapText="1"/>
    </xf>
    <xf numFmtId="0" fontId="0" fillId="2" borderId="18" xfId="0" applyFill="1" applyBorder="1" applyAlignment="1">
      <alignment horizontal="center"/>
    </xf>
    <xf numFmtId="0" fontId="0" fillId="0" borderId="13" xfId="0" applyBorder="1"/>
    <xf numFmtId="0" fontId="0" fillId="0" borderId="11" xfId="0" applyBorder="1" applyAlignment="1">
      <alignment horizontal="center" wrapText="1"/>
    </xf>
    <xf numFmtId="0" fontId="0" fillId="0" borderId="0" xfId="0" applyBorder="1" applyAlignment="1">
      <alignment horizontal="center"/>
    </xf>
    <xf numFmtId="0" fontId="0" fillId="0" borderId="21" xfId="0" applyBorder="1" applyAlignment="1">
      <alignment horizontal="center"/>
    </xf>
    <xf numFmtId="0" fontId="2" fillId="0" borderId="18" xfId="0" applyFont="1" applyBorder="1" applyAlignment="1">
      <alignment horizontal="center" vertical="center" wrapText="1"/>
    </xf>
    <xf numFmtId="0" fontId="2" fillId="3" borderId="9" xfId="0" applyFont="1" applyFill="1" applyBorder="1" applyAlignment="1">
      <alignment horizontal="center" vertical="center"/>
    </xf>
    <xf numFmtId="0" fontId="0" fillId="0" borderId="13" xfId="0" applyBorder="1" applyAlignment="1">
      <alignment vertical="top" wrapText="1"/>
    </xf>
    <xf numFmtId="0" fontId="0" fillId="0" borderId="20" xfId="0" applyBorder="1"/>
    <xf numFmtId="0" fontId="2" fillId="0" borderId="16" xfId="0" applyFont="1" applyBorder="1" applyAlignment="1">
      <alignment horizontal="center" vertical="center"/>
    </xf>
    <xf numFmtId="0" fontId="0" fillId="2" borderId="21" xfId="0" applyFill="1" applyBorder="1" applyAlignment="1">
      <alignment horizontal="center" vertical="center"/>
    </xf>
    <xf numFmtId="0" fontId="0" fillId="0" borderId="0" xfId="0" applyFill="1"/>
    <xf numFmtId="1" fontId="0" fillId="0" borderId="20" xfId="0" applyNumberFormat="1" applyBorder="1" applyAlignment="1">
      <alignment horizontal="center"/>
    </xf>
    <xf numFmtId="1" fontId="0" fillId="0" borderId="14" xfId="0" applyNumberFormat="1" applyBorder="1" applyAlignment="1">
      <alignment horizontal="center"/>
    </xf>
    <xf numFmtId="0" fontId="0" fillId="0" borderId="34" xfId="0" applyFont="1" applyBorder="1" applyAlignment="1">
      <alignment vertical="center"/>
    </xf>
    <xf numFmtId="0" fontId="0" fillId="0" borderId="9"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34" xfId="0" applyBorder="1" applyAlignment="1">
      <alignment horizontal="center"/>
    </xf>
    <xf numFmtId="0" fontId="0" fillId="2" borderId="34" xfId="0" applyFill="1" applyBorder="1" applyAlignment="1">
      <alignment horizontal="center" vertical="center"/>
    </xf>
    <xf numFmtId="0" fontId="0" fillId="0" borderId="18" xfId="0" applyFill="1" applyBorder="1" applyAlignment="1">
      <alignment vertical="center"/>
    </xf>
    <xf numFmtId="0" fontId="0" fillId="0" borderId="24" xfId="0" applyFill="1" applyBorder="1" applyAlignment="1">
      <alignment vertical="center"/>
    </xf>
    <xf numFmtId="0" fontId="0" fillId="0" borderId="19" xfId="0" applyFill="1"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19" xfId="0"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7" fillId="0" borderId="0" xfId="0" applyFont="1"/>
    <xf numFmtId="0" fontId="18" fillId="0" borderId="0" xfId="0" applyFont="1"/>
    <xf numFmtId="0" fontId="16" fillId="0" borderId="0" xfId="0" applyFont="1"/>
    <xf numFmtId="0" fontId="10" fillId="0" borderId="2" xfId="0" applyFont="1" applyBorder="1" applyAlignment="1"/>
    <xf numFmtId="0" fontId="10" fillId="0" borderId="2" xfId="0" applyFont="1" applyBorder="1"/>
    <xf numFmtId="0" fontId="0" fillId="0" borderId="3" xfId="0" applyFont="1" applyBorder="1"/>
    <xf numFmtId="0" fontId="10" fillId="0" borderId="4" xfId="0" applyFont="1" applyBorder="1" applyAlignment="1">
      <alignment horizontal="right" indent="1"/>
    </xf>
    <xf numFmtId="0" fontId="0" fillId="0" borderId="5" xfId="0" applyFont="1" applyBorder="1"/>
    <xf numFmtId="0" fontId="10" fillId="0" borderId="0" xfId="0" applyFont="1" applyFill="1" applyBorder="1" applyAlignment="1">
      <alignment horizontal="left"/>
    </xf>
    <xf numFmtId="0" fontId="10" fillId="0" borderId="0" xfId="0" applyFont="1" applyBorder="1"/>
    <xf numFmtId="0" fontId="10" fillId="0" borderId="0" xfId="0" applyFont="1" applyFill="1" applyBorder="1" applyAlignment="1">
      <alignment horizontal="center"/>
    </xf>
    <xf numFmtId="0" fontId="10" fillId="0" borderId="5" xfId="0" applyFont="1" applyBorder="1"/>
    <xf numFmtId="0" fontId="0" fillId="0" borderId="7" xfId="0" applyFont="1" applyBorder="1"/>
    <xf numFmtId="0" fontId="19" fillId="0" borderId="4" xfId="0" applyFont="1" applyBorder="1" applyAlignment="1">
      <alignment horizontal="right"/>
    </xf>
    <xf numFmtId="165" fontId="2" fillId="0" borderId="9" xfId="0" applyNumberFormat="1" applyFont="1" applyBorder="1"/>
    <xf numFmtId="165" fontId="18" fillId="0" borderId="0" xfId="0" applyNumberFormat="1" applyFont="1"/>
    <xf numFmtId="0" fontId="10" fillId="2" borderId="24" xfId="0" applyFont="1" applyFill="1" applyBorder="1" applyAlignment="1">
      <alignment horizontal="left" indent="1"/>
    </xf>
    <xf numFmtId="0" fontId="10" fillId="2" borderId="13" xfId="0" applyFont="1" applyFill="1" applyBorder="1" applyAlignment="1">
      <alignment horizontal="left" vertical="top" wrapText="1" indent="1"/>
    </xf>
    <xf numFmtId="0" fontId="10" fillId="2" borderId="0" xfId="0" applyFont="1" applyFill="1" applyBorder="1" applyAlignment="1">
      <alignment horizontal="left" vertical="top" wrapText="1" indent="1"/>
    </xf>
    <xf numFmtId="0" fontId="10" fillId="2" borderId="8" xfId="0" applyFont="1" applyFill="1" applyBorder="1" applyAlignment="1">
      <alignment horizontal="left" vertical="top" wrapText="1" indent="1"/>
    </xf>
    <xf numFmtId="0" fontId="10" fillId="2" borderId="8" xfId="0" applyFont="1" applyFill="1" applyBorder="1" applyAlignment="1">
      <alignment horizontal="left" indent="1"/>
    </xf>
    <xf numFmtId="0" fontId="4" fillId="0" borderId="0" xfId="0" applyFont="1" applyAlignment="1">
      <alignment horizontal="center"/>
    </xf>
    <xf numFmtId="0" fontId="0" fillId="2" borderId="8" xfId="0" applyFont="1" applyFill="1" applyBorder="1" applyAlignment="1">
      <alignment horizontal="left" vertical="center" indent="1"/>
    </xf>
    <xf numFmtId="0" fontId="10" fillId="0" borderId="40" xfId="0" applyFont="1" applyFill="1" applyBorder="1" applyAlignment="1">
      <alignment horizont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20" xfId="0" applyFont="1" applyBorder="1" applyAlignment="1">
      <alignment horizontal="left" vertical="top" wrapText="1"/>
    </xf>
    <xf numFmtId="0" fontId="13" fillId="0" borderId="21" xfId="0" applyFont="1" applyBorder="1" applyAlignment="1">
      <alignment horizontal="left" vertical="top" wrapText="1"/>
    </xf>
    <xf numFmtId="0" fontId="13" fillId="0" borderId="14" xfId="0" applyFont="1" applyBorder="1" applyAlignment="1">
      <alignment horizontal="left" vertical="top" wrapText="1"/>
    </xf>
    <xf numFmtId="0" fontId="13" fillId="0" borderId="10" xfId="0" applyFont="1" applyBorder="1" applyAlignment="1">
      <alignment horizontal="left" vertical="top" wrapText="1"/>
    </xf>
    <xf numFmtId="0" fontId="13" fillId="0" borderId="12" xfId="0" applyFont="1" applyBorder="1" applyAlignment="1">
      <alignment horizontal="left" vertical="top" wrapText="1"/>
    </xf>
    <xf numFmtId="0" fontId="13" fillId="0" borderId="11" xfId="0" applyFont="1" applyBorder="1" applyAlignment="1">
      <alignment horizontal="left" vertical="top" wrapText="1"/>
    </xf>
    <xf numFmtId="0" fontId="2" fillId="0" borderId="9" xfId="0" applyFont="1" applyFill="1" applyBorder="1" applyAlignment="1">
      <alignment horizontal="center" vertical="center" wrapText="1"/>
    </xf>
    <xf numFmtId="0" fontId="14" fillId="0" borderId="14" xfId="0" applyFont="1"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horizontal="left" vertical="top"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20" xfId="0" applyFont="1" applyBorder="1" applyAlignment="1">
      <alignment horizontal="left" vertical="top" wrapText="1"/>
    </xf>
    <xf numFmtId="0" fontId="0" fillId="0" borderId="21"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2" fillId="0" borderId="9" xfId="0" applyFont="1" applyBorder="1" applyAlignment="1">
      <alignment horizontal="left"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0" fillId="2" borderId="20" xfId="0" applyFill="1" applyBorder="1" applyAlignment="1">
      <alignment horizontal="left" vertical="top"/>
    </xf>
    <xf numFmtId="0" fontId="0" fillId="2" borderId="13" xfId="0" applyFill="1" applyBorder="1" applyAlignment="1">
      <alignment horizontal="left" vertical="top"/>
    </xf>
    <xf numFmtId="0" fontId="0" fillId="2" borderId="21" xfId="0" applyFill="1" applyBorder="1" applyAlignment="1">
      <alignment horizontal="left" vertical="top"/>
    </xf>
    <xf numFmtId="0" fontId="0" fillId="2" borderId="14" xfId="0" applyFill="1" applyBorder="1" applyAlignment="1">
      <alignment horizontal="left" vertical="top"/>
    </xf>
    <xf numFmtId="0" fontId="0" fillId="2" borderId="0" xfId="0" applyFill="1" applyBorder="1" applyAlignment="1">
      <alignment horizontal="left" vertical="top"/>
    </xf>
    <xf numFmtId="0" fontId="0" fillId="2" borderId="10" xfId="0" applyFill="1" applyBorder="1" applyAlignment="1">
      <alignment horizontal="left" vertical="top"/>
    </xf>
    <xf numFmtId="0" fontId="0" fillId="2" borderId="12" xfId="0" applyFill="1" applyBorder="1" applyAlignment="1">
      <alignment horizontal="left" vertical="top"/>
    </xf>
    <xf numFmtId="0" fontId="0" fillId="2" borderId="8" xfId="0" applyFill="1" applyBorder="1" applyAlignment="1">
      <alignment horizontal="left" vertical="top"/>
    </xf>
    <xf numFmtId="0" fontId="0" fillId="2" borderId="11" xfId="0" applyFill="1" applyBorder="1" applyAlignment="1">
      <alignment horizontal="left" vertical="top"/>
    </xf>
    <xf numFmtId="0" fontId="0" fillId="0" borderId="9"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0" fillId="2" borderId="18" xfId="0" applyFont="1" applyFill="1" applyBorder="1" applyAlignment="1">
      <alignment horizontal="center"/>
    </xf>
    <xf numFmtId="0" fontId="0" fillId="2" borderId="24" xfId="0" applyFont="1" applyFill="1" applyBorder="1" applyAlignment="1">
      <alignment horizont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4" xfId="0" applyFont="1" applyBorder="1" applyAlignment="1">
      <alignment horizontal="center"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0" fillId="0" borderId="20" xfId="0" applyBorder="1" applyAlignment="1">
      <alignment horizontal="left" vertical="top" wrapText="1"/>
    </xf>
    <xf numFmtId="0" fontId="0" fillId="0" borderId="9" xfId="0" applyBorder="1" applyAlignment="1">
      <alignment horizontal="lef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21" xfId="0" applyBorder="1" applyAlignment="1">
      <alignment horizontal="left" vertical="top"/>
    </xf>
    <xf numFmtId="0" fontId="0" fillId="0" borderId="14" xfId="0" applyBorder="1" applyAlignment="1">
      <alignment horizontal="left" vertical="top"/>
    </xf>
    <xf numFmtId="0" fontId="0" fillId="0" borderId="10" xfId="0" applyBorder="1" applyAlignment="1">
      <alignment horizontal="left" vertical="top"/>
    </xf>
    <xf numFmtId="0" fontId="0" fillId="0" borderId="12" xfId="0" applyBorder="1" applyAlignment="1">
      <alignment horizontal="left" vertical="top"/>
    </xf>
    <xf numFmtId="0" fontId="0" fillId="0" borderId="11" xfId="0" applyBorder="1" applyAlignment="1">
      <alignment horizontal="left" vertical="top"/>
    </xf>
    <xf numFmtId="0" fontId="0" fillId="0" borderId="26" xfId="0" applyFont="1" applyBorder="1" applyAlignment="1">
      <alignment horizontal="center" vertical="top"/>
    </xf>
    <xf numFmtId="0" fontId="0" fillId="0" borderId="27" xfId="0" applyFont="1" applyBorder="1" applyAlignment="1">
      <alignment horizontal="center" vertical="top"/>
    </xf>
    <xf numFmtId="0" fontId="2" fillId="0" borderId="32" xfId="0" applyFont="1" applyBorder="1" applyAlignment="1">
      <alignment horizontal="center" vertical="center" wrapText="1"/>
    </xf>
    <xf numFmtId="0" fontId="12" fillId="0" borderId="21" xfId="0" applyFont="1" applyBorder="1" applyAlignment="1">
      <alignment horizontal="left" vertical="top" wrapText="1"/>
    </xf>
    <xf numFmtId="0" fontId="12" fillId="0" borderId="14" xfId="0" applyFont="1" applyBorder="1" applyAlignment="1">
      <alignment horizontal="left" vertical="top" wrapText="1"/>
    </xf>
    <xf numFmtId="0" fontId="12" fillId="0" borderId="10" xfId="0" applyFont="1" applyBorder="1" applyAlignment="1">
      <alignment horizontal="left" vertical="top" wrapText="1"/>
    </xf>
    <xf numFmtId="0" fontId="12" fillId="0" borderId="12" xfId="0" applyFont="1" applyBorder="1" applyAlignment="1">
      <alignment horizontal="left" vertical="top" wrapText="1"/>
    </xf>
    <xf numFmtId="0" fontId="12" fillId="0" borderId="11" xfId="0" applyFont="1" applyBorder="1" applyAlignment="1">
      <alignment horizontal="left" vertical="top"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0" xfId="0" applyFont="1" applyBorder="1" applyAlignment="1">
      <alignment horizontal="center" vertical="center"/>
    </xf>
    <xf numFmtId="0" fontId="0" fillId="0" borderId="0" xfId="0" applyFont="1" applyBorder="1" applyAlignment="1">
      <alignment horizontal="center" vertical="center"/>
    </xf>
    <xf numFmtId="0" fontId="4" fillId="0" borderId="35"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39"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tabSelected="1" view="pageLayout" zoomScaleNormal="100" workbookViewId="0">
      <selection activeCell="C4" sqref="C4:F4"/>
    </sheetView>
  </sheetViews>
  <sheetFormatPr defaultRowHeight="15" x14ac:dyDescent="0.25"/>
  <cols>
    <col min="1" max="1" width="4.140625" style="16" customWidth="1"/>
    <col min="2" max="2" width="21.5703125" style="16" customWidth="1"/>
    <col min="3" max="3" width="19" style="16" customWidth="1"/>
    <col min="4" max="4" width="17.7109375" style="16" customWidth="1"/>
    <col min="5" max="16384" width="9.140625" style="16"/>
  </cols>
  <sheetData>
    <row r="1" spans="2:7" ht="21" x14ac:dyDescent="0.35">
      <c r="C1" s="116" t="s">
        <v>96</v>
      </c>
      <c r="D1" s="116"/>
    </row>
    <row r="2" spans="2:7" ht="19.5" thickBot="1" x14ac:dyDescent="0.35">
      <c r="B2" s="1"/>
    </row>
    <row r="3" spans="2:7" x14ac:dyDescent="0.25">
      <c r="B3" s="21"/>
      <c r="C3" s="98"/>
      <c r="D3" s="98"/>
      <c r="E3" s="99"/>
      <c r="F3" s="17"/>
      <c r="G3" s="100"/>
    </row>
    <row r="4" spans="2:7" x14ac:dyDescent="0.25">
      <c r="B4" s="101" t="s">
        <v>0</v>
      </c>
      <c r="C4" s="117"/>
      <c r="D4" s="117"/>
      <c r="E4" s="117"/>
      <c r="F4" s="117"/>
      <c r="G4" s="102"/>
    </row>
    <row r="5" spans="2:7" x14ac:dyDescent="0.25">
      <c r="B5" s="101" t="s">
        <v>1</v>
      </c>
      <c r="C5" s="115"/>
      <c r="D5" s="115"/>
      <c r="E5" s="115"/>
      <c r="F5" s="115"/>
      <c r="G5" s="102"/>
    </row>
    <row r="6" spans="2:7" x14ac:dyDescent="0.25">
      <c r="B6" s="101" t="s">
        <v>239</v>
      </c>
      <c r="C6" s="111"/>
      <c r="D6" s="111"/>
      <c r="E6" s="111"/>
      <c r="F6" s="111"/>
      <c r="G6" s="102"/>
    </row>
    <row r="7" spans="2:7" x14ac:dyDescent="0.25">
      <c r="B7" s="101" t="s">
        <v>240</v>
      </c>
      <c r="C7" s="111"/>
      <c r="D7" s="111"/>
      <c r="E7" s="111"/>
      <c r="F7" s="111"/>
      <c r="G7" s="102"/>
    </row>
    <row r="8" spans="2:7" x14ac:dyDescent="0.25">
      <c r="B8" s="101" t="s">
        <v>2</v>
      </c>
      <c r="C8" s="115"/>
      <c r="D8" s="115"/>
      <c r="E8" s="115"/>
      <c r="F8" s="115"/>
      <c r="G8" s="102"/>
    </row>
    <row r="9" spans="2:7" x14ac:dyDescent="0.25">
      <c r="B9" s="22"/>
      <c r="C9" s="103"/>
      <c r="D9" s="103"/>
      <c r="E9" s="104"/>
      <c r="F9" s="18"/>
      <c r="G9" s="102"/>
    </row>
    <row r="10" spans="2:7" ht="15.75" x14ac:dyDescent="0.25">
      <c r="B10" s="108" t="s">
        <v>241</v>
      </c>
      <c r="C10" s="104"/>
      <c r="D10" s="104"/>
      <c r="E10" s="104"/>
      <c r="F10" s="18"/>
      <c r="G10" s="102"/>
    </row>
    <row r="11" spans="2:7" x14ac:dyDescent="0.25">
      <c r="B11" s="101" t="s">
        <v>3</v>
      </c>
      <c r="C11" s="115"/>
      <c r="D11" s="115"/>
      <c r="E11" s="115"/>
      <c r="F11" s="115"/>
      <c r="G11" s="102"/>
    </row>
    <row r="12" spans="2:7" x14ac:dyDescent="0.25">
      <c r="B12" s="101" t="s">
        <v>4</v>
      </c>
      <c r="C12" s="115"/>
      <c r="D12" s="115"/>
      <c r="E12" s="115"/>
      <c r="F12" s="115"/>
      <c r="G12" s="102"/>
    </row>
    <row r="13" spans="2:7" x14ac:dyDescent="0.25">
      <c r="B13" s="101" t="s">
        <v>5</v>
      </c>
      <c r="C13" s="112"/>
      <c r="D13" s="112"/>
      <c r="E13" s="112"/>
      <c r="F13" s="112"/>
      <c r="G13" s="102"/>
    </row>
    <row r="14" spans="2:7" x14ac:dyDescent="0.25">
      <c r="B14" s="23"/>
      <c r="C14" s="113"/>
      <c r="D14" s="113"/>
      <c r="E14" s="113"/>
      <c r="F14" s="113"/>
      <c r="G14" s="102"/>
    </row>
    <row r="15" spans="2:7" x14ac:dyDescent="0.25">
      <c r="B15" s="23"/>
      <c r="C15" s="113"/>
      <c r="D15" s="113"/>
      <c r="E15" s="113"/>
      <c r="F15" s="113"/>
      <c r="G15" s="102"/>
    </row>
    <row r="16" spans="2:7" x14ac:dyDescent="0.25">
      <c r="B16" s="23"/>
      <c r="C16" s="113"/>
      <c r="D16" s="113"/>
      <c r="E16" s="113"/>
      <c r="F16" s="113"/>
      <c r="G16" s="102"/>
    </row>
    <row r="17" spans="1:8" x14ac:dyDescent="0.25">
      <c r="B17" s="23"/>
      <c r="C17" s="113"/>
      <c r="D17" s="113"/>
      <c r="E17" s="113"/>
      <c r="F17" s="113"/>
      <c r="G17" s="102"/>
    </row>
    <row r="18" spans="1:8" x14ac:dyDescent="0.25">
      <c r="B18" s="23"/>
      <c r="C18" s="113"/>
      <c r="D18" s="113"/>
      <c r="E18" s="113"/>
      <c r="F18" s="113"/>
      <c r="G18" s="102"/>
    </row>
    <row r="19" spans="1:8" x14ac:dyDescent="0.25">
      <c r="B19" s="23"/>
      <c r="C19" s="113"/>
      <c r="D19" s="113"/>
      <c r="E19" s="113"/>
      <c r="F19" s="113"/>
      <c r="G19" s="102"/>
    </row>
    <row r="20" spans="1:8" x14ac:dyDescent="0.25">
      <c r="B20" s="23"/>
      <c r="C20" s="105"/>
      <c r="D20" s="105"/>
      <c r="E20" s="104"/>
      <c r="F20" s="18"/>
      <c r="G20" s="102"/>
    </row>
    <row r="21" spans="1:8" ht="15.75" x14ac:dyDescent="0.25">
      <c r="A21" s="20"/>
      <c r="B21" s="108" t="s">
        <v>242</v>
      </c>
      <c r="C21" s="104"/>
      <c r="D21" s="104"/>
      <c r="E21" s="104"/>
      <c r="F21" s="104"/>
      <c r="G21" s="106"/>
      <c r="H21" s="20"/>
    </row>
    <row r="22" spans="1:8" ht="15.75" x14ac:dyDescent="0.25">
      <c r="A22" s="20"/>
      <c r="B22" s="101" t="s">
        <v>108</v>
      </c>
      <c r="C22" s="115"/>
      <c r="D22" s="115"/>
      <c r="E22" s="115"/>
      <c r="F22" s="115"/>
      <c r="G22" s="102"/>
      <c r="H22" s="20"/>
    </row>
    <row r="23" spans="1:8" ht="15.75" x14ac:dyDescent="0.25">
      <c r="A23" s="20"/>
      <c r="B23" s="101" t="s">
        <v>4</v>
      </c>
      <c r="C23" s="115"/>
      <c r="D23" s="115"/>
      <c r="E23" s="115"/>
      <c r="F23" s="115"/>
      <c r="G23" s="102"/>
      <c r="H23" s="20"/>
    </row>
    <row r="24" spans="1:8" x14ac:dyDescent="0.25">
      <c r="B24" s="101" t="s">
        <v>5</v>
      </c>
      <c r="C24" s="112"/>
      <c r="D24" s="112"/>
      <c r="E24" s="112"/>
      <c r="F24" s="112"/>
      <c r="G24" s="102"/>
    </row>
    <row r="25" spans="1:8" x14ac:dyDescent="0.25">
      <c r="B25" s="22"/>
      <c r="C25" s="113"/>
      <c r="D25" s="113"/>
      <c r="E25" s="113"/>
      <c r="F25" s="113"/>
      <c r="G25" s="102"/>
    </row>
    <row r="26" spans="1:8" x14ac:dyDescent="0.25">
      <c r="B26" s="22"/>
      <c r="C26" s="113"/>
      <c r="D26" s="113"/>
      <c r="E26" s="113"/>
      <c r="F26" s="113"/>
      <c r="G26" s="102"/>
    </row>
    <row r="27" spans="1:8" x14ac:dyDescent="0.25">
      <c r="B27" s="22"/>
      <c r="C27" s="113"/>
      <c r="D27" s="113"/>
      <c r="E27" s="113"/>
      <c r="F27" s="113"/>
      <c r="G27" s="102"/>
    </row>
    <row r="28" spans="1:8" x14ac:dyDescent="0.25">
      <c r="B28" s="22"/>
      <c r="C28" s="113"/>
      <c r="D28" s="113"/>
      <c r="E28" s="113"/>
      <c r="F28" s="113"/>
      <c r="G28" s="102"/>
    </row>
    <row r="29" spans="1:8" x14ac:dyDescent="0.25">
      <c r="B29" s="22"/>
      <c r="C29" s="113"/>
      <c r="D29" s="113"/>
      <c r="E29" s="113"/>
      <c r="F29" s="113"/>
      <c r="G29" s="102"/>
    </row>
    <row r="30" spans="1:8" x14ac:dyDescent="0.25">
      <c r="B30" s="22"/>
      <c r="C30" s="114"/>
      <c r="D30" s="114"/>
      <c r="E30" s="114"/>
      <c r="F30" s="114"/>
      <c r="G30" s="102"/>
    </row>
    <row r="31" spans="1:8" ht="15.75" thickBot="1" x14ac:dyDescent="0.3">
      <c r="B31" s="19"/>
      <c r="C31" s="118"/>
      <c r="D31" s="118"/>
      <c r="E31" s="118"/>
      <c r="F31" s="118"/>
      <c r="G31" s="107"/>
    </row>
  </sheetData>
  <mergeCells count="13">
    <mergeCell ref="C31:F31"/>
    <mergeCell ref="C7:F7"/>
    <mergeCell ref="C24:F30"/>
    <mergeCell ref="C22:F22"/>
    <mergeCell ref="C13:F19"/>
    <mergeCell ref="C1:D1"/>
    <mergeCell ref="C6:F6"/>
    <mergeCell ref="C5:F5"/>
    <mergeCell ref="C4:F4"/>
    <mergeCell ref="C12:F12"/>
    <mergeCell ref="C11:F11"/>
    <mergeCell ref="C8:F8"/>
    <mergeCell ref="C23:F23"/>
  </mergeCells>
  <pageMargins left="0.7" right="0.7" top="0.75" bottom="0.75" header="0.3" footer="0.3"/>
  <pageSetup orientation="portrait" r:id="rId1"/>
  <headerFooter>
    <oddHeader>&amp;C&amp;"-,Bold"&amp;16COOKSTOVE SAFETY EVALUATION TEST V1.1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2"/>
  <sheetViews>
    <sheetView showGridLines="0" view="pageLayout" zoomScale="80" zoomScaleNormal="100" zoomScalePageLayoutView="80" workbookViewId="0">
      <selection activeCell="C4" sqref="C4"/>
    </sheetView>
  </sheetViews>
  <sheetFormatPr defaultRowHeight="15" x14ac:dyDescent="0.25"/>
  <cols>
    <col min="1" max="1" width="1.140625" customWidth="1"/>
    <col min="2" max="2" width="15.85546875" customWidth="1"/>
    <col min="3" max="3" width="7.7109375" customWidth="1"/>
    <col min="4" max="4" width="12.140625" customWidth="1"/>
    <col min="5" max="5" width="11.7109375" customWidth="1"/>
    <col min="6" max="6" width="12.140625" customWidth="1"/>
    <col min="7" max="7" width="10.28515625" customWidth="1"/>
    <col min="8" max="8" width="2" customWidth="1"/>
    <col min="9" max="9" width="9.5703125" customWidth="1"/>
    <col min="10" max="10" width="7.85546875" customWidth="1"/>
    <col min="11" max="11" width="1.42578125" customWidth="1"/>
    <col min="12" max="12" width="14.140625" customWidth="1"/>
    <col min="14" max="14" width="7.7109375" customWidth="1"/>
    <col min="15" max="15" width="12" customWidth="1"/>
    <col min="16" max="16" width="12.85546875" customWidth="1"/>
    <col min="17" max="17" width="3.7109375" customWidth="1"/>
    <col min="18" max="18" width="8.7109375" customWidth="1"/>
    <col min="19" max="19" width="11.28515625" customWidth="1"/>
  </cols>
  <sheetData>
    <row r="1" spans="2:20" ht="15.75" thickBot="1" x14ac:dyDescent="0.3"/>
    <row r="2" spans="2:20" ht="34.5" customHeight="1" thickTop="1" thickBot="1" x14ac:dyDescent="0.3">
      <c r="B2" s="169" t="s">
        <v>23</v>
      </c>
      <c r="C2" s="170"/>
      <c r="D2" s="171" t="s">
        <v>24</v>
      </c>
      <c r="E2" s="172"/>
      <c r="F2" s="26"/>
      <c r="G2" s="24"/>
      <c r="H2" s="24"/>
      <c r="I2" s="58" t="s">
        <v>25</v>
      </c>
      <c r="J2" s="77" t="str">
        <f>IF(D3&gt;=4,"Poor",IF(D3&gt;=3,"Fair",IF(D3&gt;=1,"Good","Best")))</f>
        <v>Best</v>
      </c>
      <c r="L2" s="145" t="s">
        <v>44</v>
      </c>
      <c r="M2" s="145"/>
      <c r="N2" s="121" t="s">
        <v>103</v>
      </c>
      <c r="O2" s="177"/>
      <c r="P2" s="177"/>
      <c r="Q2" s="52"/>
      <c r="R2" s="191" t="s">
        <v>74</v>
      </c>
      <c r="S2" s="120"/>
      <c r="T2" s="48"/>
    </row>
    <row r="3" spans="2:20" ht="16.5" thickTop="1" thickBot="1" x14ac:dyDescent="0.3">
      <c r="B3" s="189"/>
      <c r="C3" s="190"/>
      <c r="D3" s="173"/>
      <c r="E3" s="174"/>
      <c r="F3" s="27"/>
      <c r="G3" s="11"/>
      <c r="H3" s="25"/>
      <c r="I3" s="59"/>
      <c r="J3" s="59"/>
      <c r="L3" s="145"/>
      <c r="M3" s="145"/>
      <c r="N3" s="5" t="s">
        <v>47</v>
      </c>
      <c r="O3" s="30" t="s">
        <v>45</v>
      </c>
      <c r="P3" s="45" t="s">
        <v>46</v>
      </c>
      <c r="Q3" s="50"/>
      <c r="R3" s="47" t="s">
        <v>45</v>
      </c>
      <c r="S3" s="47" t="s">
        <v>46</v>
      </c>
    </row>
    <row r="4" spans="2:20" ht="46.5" thickTop="1" thickBot="1" x14ac:dyDescent="0.3">
      <c r="L4" s="43" t="s">
        <v>102</v>
      </c>
      <c r="M4" s="67"/>
      <c r="N4" s="13">
        <v>1</v>
      </c>
      <c r="O4" s="65"/>
      <c r="P4" s="66"/>
      <c r="Q4" s="36"/>
      <c r="R4" s="39" t="str">
        <f>IF((MAX(O4:O8)-38)&lt;(M4),"Best",IF((MAX(O4:O8)-44)&lt;(M4),"Good",IF((MAX(O4:O8)-50)&lt;(M4),"Fair","Poor")))</f>
        <v>Best</v>
      </c>
      <c r="S4" s="39" t="str">
        <f>IF((MAX(P4:P8)-46)&lt;(M4),"Best",IF((MAX(P4:P8)-52)&lt;(M4),"Good",IF((MAX(P4:P8)-58)&lt;(M4),"Fair","Poor")))</f>
        <v>Best</v>
      </c>
    </row>
    <row r="5" spans="2:20" ht="30.75" thickTop="1" x14ac:dyDescent="0.25">
      <c r="B5" s="178" t="s">
        <v>26</v>
      </c>
      <c r="C5" s="179"/>
      <c r="D5" s="14" t="s">
        <v>27</v>
      </c>
      <c r="E5" s="28" t="s">
        <v>42</v>
      </c>
      <c r="F5" s="28" t="s">
        <v>43</v>
      </c>
      <c r="G5" s="41" t="s">
        <v>28</v>
      </c>
      <c r="H5" s="37"/>
      <c r="I5" s="182" t="s">
        <v>29</v>
      </c>
      <c r="J5" s="182" t="str">
        <f>IFERROR(IF(MAX(G6:G11)&lt;=0.94,"Best",IF(MAX(G6:G11)&lt;0.961,"Good",IF(MAX(G6:G11)&lt;0.978,"Fair","Poor"))),"NA")</f>
        <v>Best</v>
      </c>
      <c r="L5" s="123" t="s">
        <v>110</v>
      </c>
      <c r="M5" s="192"/>
      <c r="N5" s="13">
        <v>2</v>
      </c>
      <c r="O5" s="65"/>
      <c r="P5" s="66"/>
      <c r="Q5" s="36"/>
      <c r="R5" s="51"/>
      <c r="S5" s="51"/>
    </row>
    <row r="6" spans="2:20" ht="15.75" thickBot="1" x14ac:dyDescent="0.3">
      <c r="B6" s="180" t="s">
        <v>105</v>
      </c>
      <c r="C6" s="184"/>
      <c r="D6" s="12">
        <v>1</v>
      </c>
      <c r="E6" s="63"/>
      <c r="F6" s="63"/>
      <c r="G6" s="34" t="str">
        <f>IFERROR(F6/E6,"NA")</f>
        <v>NA</v>
      </c>
      <c r="H6" s="37"/>
      <c r="I6" s="183"/>
      <c r="J6" s="183"/>
      <c r="L6" s="193"/>
      <c r="M6" s="194"/>
      <c r="N6" s="13">
        <v>3</v>
      </c>
      <c r="O6" s="65"/>
      <c r="P6" s="66"/>
      <c r="Q6" s="36"/>
      <c r="R6" s="44"/>
      <c r="S6" s="44"/>
    </row>
    <row r="7" spans="2:20" ht="15.75" thickTop="1" x14ac:dyDescent="0.25">
      <c r="B7" s="185"/>
      <c r="C7" s="186"/>
      <c r="D7" s="12">
        <v>2</v>
      </c>
      <c r="E7" s="63"/>
      <c r="F7" s="63"/>
      <c r="G7" s="34" t="str">
        <f t="shared" ref="G7:G11" si="0">IFERROR(F7/E7,"NA")</f>
        <v>NA</v>
      </c>
      <c r="H7" s="37"/>
      <c r="L7" s="193"/>
      <c r="M7" s="194"/>
      <c r="N7" s="13">
        <v>4</v>
      </c>
      <c r="O7" s="65"/>
      <c r="P7" s="66"/>
      <c r="Q7" s="36"/>
      <c r="R7" s="197" t="s">
        <v>73</v>
      </c>
      <c r="S7" s="198"/>
    </row>
    <row r="8" spans="2:20" ht="15.75" thickBot="1" x14ac:dyDescent="0.3">
      <c r="B8" s="185"/>
      <c r="C8" s="186"/>
      <c r="D8" s="12">
        <v>3</v>
      </c>
      <c r="E8" s="63"/>
      <c r="F8" s="63"/>
      <c r="G8" s="34" t="str">
        <f t="shared" si="0"/>
        <v>NA</v>
      </c>
      <c r="H8" s="37"/>
      <c r="L8" s="193"/>
      <c r="M8" s="194"/>
      <c r="N8" s="13">
        <v>5</v>
      </c>
      <c r="O8" s="65"/>
      <c r="P8" s="66"/>
      <c r="Q8" s="36"/>
      <c r="R8" s="199"/>
      <c r="S8" s="200"/>
    </row>
    <row r="9" spans="2:20" ht="15" customHeight="1" thickTop="1" thickBot="1" x14ac:dyDescent="0.3">
      <c r="B9" s="185"/>
      <c r="C9" s="186"/>
      <c r="D9" s="12">
        <v>4</v>
      </c>
      <c r="E9" s="63"/>
      <c r="F9" s="63"/>
      <c r="G9" s="34" t="str">
        <f t="shared" si="0"/>
        <v>NA</v>
      </c>
      <c r="H9" s="37"/>
      <c r="L9" s="193"/>
      <c r="M9" s="194"/>
      <c r="N9" s="135" t="s">
        <v>104</v>
      </c>
      <c r="O9" s="146"/>
      <c r="P9" s="146"/>
      <c r="Q9" s="52"/>
      <c r="R9" s="46" t="s">
        <v>45</v>
      </c>
      <c r="S9" s="46" t="s">
        <v>46</v>
      </c>
    </row>
    <row r="10" spans="2:20" ht="16.5" thickTop="1" thickBot="1" x14ac:dyDescent="0.3">
      <c r="B10" s="185"/>
      <c r="C10" s="186"/>
      <c r="D10" s="12">
        <v>5</v>
      </c>
      <c r="E10" s="63"/>
      <c r="F10" s="63"/>
      <c r="G10" s="34" t="str">
        <f t="shared" si="0"/>
        <v>NA</v>
      </c>
      <c r="H10" s="37"/>
      <c r="L10" s="193"/>
      <c r="M10" s="194"/>
      <c r="N10" s="137"/>
      <c r="O10" s="147"/>
      <c r="P10" s="147"/>
      <c r="Q10" s="52"/>
      <c r="R10" s="39" t="str">
        <f>IF((MAX(O12:O16)-54)&lt;(M4),"Best",IF((MAX(O12:O16)-60)&lt;(M4),"Good",IF((MAX(O12:O16)-66)&lt;(M4),"Fair","Poor")))</f>
        <v>Best</v>
      </c>
      <c r="S10" s="39" t="str">
        <f>IF((MAX(P12:P16)-62)&lt;(M4),"Best",IF((MAX(P12:P16)-68)&lt;(M4),"Good",IF((MAX(P12:P16)-74)&lt;(M4),"Fair","Poor")))</f>
        <v>Best</v>
      </c>
    </row>
    <row r="11" spans="2:20" ht="15.75" thickTop="1" x14ac:dyDescent="0.25">
      <c r="B11" s="187"/>
      <c r="C11" s="188"/>
      <c r="D11" s="12">
        <v>6</v>
      </c>
      <c r="E11" s="63"/>
      <c r="F11" s="63"/>
      <c r="G11" s="34" t="str">
        <f t="shared" si="0"/>
        <v>NA</v>
      </c>
      <c r="H11" s="37"/>
      <c r="J11" s="2"/>
      <c r="L11" s="193"/>
      <c r="M11" s="194"/>
      <c r="N11" s="5" t="s">
        <v>47</v>
      </c>
      <c r="O11" s="30" t="s">
        <v>45</v>
      </c>
      <c r="P11" s="45" t="s">
        <v>46</v>
      </c>
      <c r="Q11" s="31"/>
      <c r="R11" s="2"/>
    </row>
    <row r="12" spans="2:20" ht="15.75" thickBot="1" x14ac:dyDescent="0.3">
      <c r="H12" s="4"/>
      <c r="J12" s="40"/>
      <c r="L12" s="193"/>
      <c r="M12" s="194"/>
      <c r="N12" s="13">
        <v>1</v>
      </c>
      <c r="O12" s="63"/>
      <c r="P12" s="63"/>
      <c r="Q12" s="31"/>
      <c r="R12" s="2"/>
    </row>
    <row r="13" spans="2:20" ht="46.5" thickTop="1" thickBot="1" x14ac:dyDescent="0.3">
      <c r="B13" s="175" t="s">
        <v>30</v>
      </c>
      <c r="C13" s="176"/>
      <c r="D13" s="28" t="s">
        <v>34</v>
      </c>
      <c r="E13" s="15" t="s">
        <v>31</v>
      </c>
      <c r="F13" s="15" t="s">
        <v>33</v>
      </c>
      <c r="G13" s="29" t="s">
        <v>37</v>
      </c>
      <c r="H13" s="37"/>
      <c r="I13" s="39" t="s">
        <v>32</v>
      </c>
      <c r="J13" s="38" t="str">
        <f>IF(G14&lt;50,"Best",IF(G14&lt;150,"Good",IF(G14&lt;250,"Fair","Poor")))</f>
        <v>Best</v>
      </c>
      <c r="L13" s="193"/>
      <c r="M13" s="194"/>
      <c r="N13" s="13">
        <v>2</v>
      </c>
      <c r="O13" s="65"/>
      <c r="P13" s="66"/>
      <c r="Q13" s="31"/>
      <c r="R13" s="201"/>
      <c r="S13" s="202"/>
    </row>
    <row r="14" spans="2:20" ht="15.75" thickTop="1" x14ac:dyDescent="0.25">
      <c r="B14" s="123" t="s">
        <v>93</v>
      </c>
      <c r="C14" s="184"/>
      <c r="D14" s="12">
        <v>1</v>
      </c>
      <c r="E14" s="64"/>
      <c r="F14" s="66">
        <f t="shared" ref="F14:F23" si="1">E14*E14</f>
        <v>0</v>
      </c>
      <c r="G14" s="35">
        <f>SUM(F14:F23)</f>
        <v>0</v>
      </c>
      <c r="H14" s="10"/>
      <c r="L14" s="193"/>
      <c r="M14" s="194"/>
      <c r="N14" s="13">
        <v>3</v>
      </c>
      <c r="O14" s="63"/>
      <c r="P14" s="68"/>
      <c r="Q14" s="31"/>
      <c r="R14" s="61"/>
      <c r="S14" s="61"/>
    </row>
    <row r="15" spans="2:20" x14ac:dyDescent="0.25">
      <c r="B15" s="185"/>
      <c r="C15" s="186"/>
      <c r="D15" s="12">
        <v>2</v>
      </c>
      <c r="E15" s="64"/>
      <c r="F15" s="66">
        <f t="shared" si="1"/>
        <v>0</v>
      </c>
      <c r="G15" s="35"/>
      <c r="H15" s="33"/>
      <c r="L15" s="193"/>
      <c r="M15" s="194"/>
      <c r="N15" s="13">
        <v>4</v>
      </c>
      <c r="O15" s="63"/>
      <c r="P15" s="68"/>
      <c r="Q15" s="31"/>
      <c r="R15" s="40"/>
      <c r="S15" s="40"/>
    </row>
    <row r="16" spans="2:20" x14ac:dyDescent="0.25">
      <c r="B16" s="185"/>
      <c r="C16" s="186"/>
      <c r="D16" s="12">
        <v>3</v>
      </c>
      <c r="E16" s="64"/>
      <c r="F16" s="66">
        <f t="shared" si="1"/>
        <v>0</v>
      </c>
      <c r="G16" s="36"/>
      <c r="H16" s="33"/>
      <c r="L16" s="195"/>
      <c r="M16" s="196"/>
      <c r="N16" s="13">
        <v>5</v>
      </c>
      <c r="O16" s="65"/>
      <c r="P16" s="66"/>
      <c r="Q16" s="36"/>
      <c r="R16" s="44"/>
      <c r="S16" s="44"/>
    </row>
    <row r="17" spans="2:19" ht="15.75" thickBot="1" x14ac:dyDescent="0.3">
      <c r="B17" s="185"/>
      <c r="C17" s="186"/>
      <c r="D17" s="12">
        <v>4</v>
      </c>
      <c r="E17" s="64"/>
      <c r="F17" s="66">
        <f t="shared" si="1"/>
        <v>0</v>
      </c>
      <c r="G17" s="36"/>
      <c r="H17" s="33"/>
    </row>
    <row r="18" spans="2:19" ht="16.5" thickTop="1" thickBot="1" x14ac:dyDescent="0.3">
      <c r="B18" s="185"/>
      <c r="C18" s="186"/>
      <c r="D18" s="12">
        <v>5</v>
      </c>
      <c r="E18" s="64"/>
      <c r="F18" s="66">
        <f t="shared" si="1"/>
        <v>0</v>
      </c>
      <c r="G18" s="36"/>
      <c r="H18" s="33"/>
      <c r="L18" s="145" t="s">
        <v>48</v>
      </c>
      <c r="M18" s="145"/>
      <c r="N18" s="129" t="s">
        <v>98</v>
      </c>
      <c r="O18" s="129"/>
      <c r="P18" s="129"/>
      <c r="Q18" s="49"/>
      <c r="R18" s="119" t="s">
        <v>75</v>
      </c>
      <c r="S18" s="120"/>
    </row>
    <row r="19" spans="2:19" ht="16.5" thickTop="1" thickBot="1" x14ac:dyDescent="0.3">
      <c r="B19" s="185"/>
      <c r="C19" s="186"/>
      <c r="D19" s="12">
        <v>6</v>
      </c>
      <c r="E19" s="64"/>
      <c r="F19" s="66">
        <f t="shared" si="1"/>
        <v>0</v>
      </c>
      <c r="G19" s="36"/>
      <c r="H19" s="33"/>
      <c r="L19" s="145"/>
      <c r="M19" s="145"/>
      <c r="N19" s="82" t="s">
        <v>47</v>
      </c>
      <c r="O19" s="83" t="s">
        <v>99</v>
      </c>
      <c r="P19" s="84" t="s">
        <v>100</v>
      </c>
      <c r="Q19" s="32"/>
      <c r="R19" s="47" t="s">
        <v>49</v>
      </c>
      <c r="S19" s="47" t="s">
        <v>50</v>
      </c>
    </row>
    <row r="20" spans="2:19" ht="16.5" thickTop="1" thickBot="1" x14ac:dyDescent="0.3">
      <c r="B20" s="185"/>
      <c r="C20" s="186"/>
      <c r="D20" s="12">
        <v>7</v>
      </c>
      <c r="E20" s="64"/>
      <c r="F20" s="66">
        <f t="shared" si="1"/>
        <v>0</v>
      </c>
      <c r="G20" s="36"/>
      <c r="H20" s="33"/>
      <c r="L20" s="123" t="s">
        <v>97</v>
      </c>
      <c r="M20" s="124"/>
      <c r="N20" s="13">
        <v>1</v>
      </c>
      <c r="O20" s="65"/>
      <c r="P20" s="65"/>
      <c r="Q20" s="42"/>
      <c r="R20" s="39" t="str">
        <f>IF((MAX(O20:O24)-45)&lt;(M4),"Best",IF((MAX(O20:O24)-55)&lt;(M4),"Good",IF((MAX(O20:O24)-65)&lt;(M4),"Fair","Poor")))</f>
        <v>Best</v>
      </c>
      <c r="S20" s="39" t="str">
        <f>IF((MAX(P20:P24)-60)&lt;(M4),"Best",IF((MAX(P20:P24)-70)&lt;(M4),"Good",IF((MAX(P20:P24)-80)&lt;(M4),"Fair","Poor")))</f>
        <v>Best</v>
      </c>
    </row>
    <row r="21" spans="2:19" ht="15.75" thickTop="1" x14ac:dyDescent="0.25">
      <c r="B21" s="185"/>
      <c r="C21" s="186"/>
      <c r="D21" s="12">
        <v>8</v>
      </c>
      <c r="E21" s="64"/>
      <c r="F21" s="66">
        <f t="shared" si="1"/>
        <v>0</v>
      </c>
      <c r="G21" s="36"/>
      <c r="H21" s="33"/>
      <c r="L21" s="125"/>
      <c r="M21" s="126"/>
      <c r="N21" s="13">
        <v>2</v>
      </c>
      <c r="O21" s="65"/>
      <c r="P21" s="66"/>
      <c r="Q21" s="36"/>
      <c r="R21" s="51"/>
      <c r="S21" s="51"/>
    </row>
    <row r="22" spans="2:19" x14ac:dyDescent="0.25">
      <c r="B22" s="185"/>
      <c r="C22" s="186"/>
      <c r="D22" s="12">
        <v>9</v>
      </c>
      <c r="E22" s="64"/>
      <c r="F22" s="66">
        <f t="shared" si="1"/>
        <v>0</v>
      </c>
      <c r="G22" s="36"/>
      <c r="H22" s="33"/>
      <c r="L22" s="125"/>
      <c r="M22" s="126"/>
      <c r="N22" s="13">
        <v>3</v>
      </c>
      <c r="O22" s="65"/>
      <c r="P22" s="66"/>
      <c r="Q22" s="36"/>
      <c r="R22" s="44"/>
      <c r="S22" s="44"/>
    </row>
    <row r="23" spans="2:19" x14ac:dyDescent="0.25">
      <c r="B23" s="187"/>
      <c r="C23" s="188"/>
      <c r="D23" s="12">
        <v>10</v>
      </c>
      <c r="E23" s="64"/>
      <c r="F23" s="66">
        <f t="shared" si="1"/>
        <v>0</v>
      </c>
      <c r="G23" s="36"/>
      <c r="H23" s="33"/>
      <c r="L23" s="125"/>
      <c r="M23" s="126"/>
      <c r="N23" s="13">
        <v>4</v>
      </c>
      <c r="O23" s="65"/>
      <c r="P23" s="66"/>
      <c r="Q23" s="36"/>
      <c r="R23" s="44"/>
      <c r="S23" s="44"/>
    </row>
    <row r="24" spans="2:19" ht="25.5" customHeight="1" thickBot="1" x14ac:dyDescent="0.3">
      <c r="L24" s="127"/>
      <c r="M24" s="128"/>
      <c r="N24" s="13">
        <v>5</v>
      </c>
      <c r="O24" s="65"/>
      <c r="P24" s="66"/>
      <c r="Q24" s="36"/>
      <c r="R24" s="44"/>
      <c r="S24" s="44"/>
    </row>
    <row r="25" spans="2:19" ht="45" customHeight="1" thickTop="1" thickBot="1" x14ac:dyDescent="0.3">
      <c r="B25" s="175" t="s">
        <v>35</v>
      </c>
      <c r="C25" s="176"/>
      <c r="D25" s="28" t="s">
        <v>36</v>
      </c>
      <c r="E25" s="28" t="s">
        <v>38</v>
      </c>
      <c r="F25" s="29" t="s">
        <v>39</v>
      </c>
      <c r="G25" s="28" t="s">
        <v>40</v>
      </c>
      <c r="I25" s="39" t="s">
        <v>41</v>
      </c>
      <c r="J25" s="39" t="str">
        <f>IF(MAX(G26:G35)&gt;=4,"Poor",IF(MAX(G26:G35)&gt;=2.5,"Fair",IF(MAX(G26:G35)&gt;=1,"Good","Best")))</f>
        <v>Best</v>
      </c>
      <c r="M25" s="55"/>
      <c r="N25" s="53"/>
      <c r="O25" s="53"/>
      <c r="P25" s="53"/>
      <c r="Q25" s="49"/>
      <c r="S25" s="54"/>
    </row>
    <row r="26" spans="2:19" ht="30" customHeight="1" thickTop="1" thickBot="1" x14ac:dyDescent="0.3">
      <c r="B26" s="180" t="s">
        <v>92</v>
      </c>
      <c r="C26" s="142"/>
      <c r="D26" s="30">
        <v>1</v>
      </c>
      <c r="E26" s="63"/>
      <c r="F26" s="63"/>
      <c r="G26" s="12">
        <f>ABS(F26-E26)</f>
        <v>0</v>
      </c>
      <c r="L26" s="121" t="s">
        <v>101</v>
      </c>
      <c r="M26" s="122"/>
      <c r="N26" s="5" t="s">
        <v>47</v>
      </c>
      <c r="O26" s="30" t="s">
        <v>45</v>
      </c>
      <c r="P26" s="12" t="s">
        <v>46</v>
      </c>
      <c r="Q26" s="49"/>
      <c r="R26" s="119" t="s">
        <v>51</v>
      </c>
      <c r="S26" s="120"/>
    </row>
    <row r="27" spans="2:19" ht="16.5" thickTop="1" thickBot="1" x14ac:dyDescent="0.3">
      <c r="B27" s="132"/>
      <c r="C27" s="143"/>
      <c r="D27" s="30">
        <v>2</v>
      </c>
      <c r="E27" s="63"/>
      <c r="F27" s="63"/>
      <c r="G27" s="12">
        <f t="shared" ref="G27:G35" si="2">ABS(F27-E27)</f>
        <v>0</v>
      </c>
      <c r="L27" s="141" t="s">
        <v>109</v>
      </c>
      <c r="M27" s="142"/>
      <c r="N27" s="13">
        <v>1</v>
      </c>
      <c r="O27" s="63"/>
      <c r="P27" s="63"/>
      <c r="Q27" s="50"/>
      <c r="R27" s="46" t="s">
        <v>45</v>
      </c>
      <c r="S27" s="46" t="s">
        <v>46</v>
      </c>
    </row>
    <row r="28" spans="2:19" ht="16.5" thickTop="1" thickBot="1" x14ac:dyDescent="0.3">
      <c r="B28" s="132"/>
      <c r="C28" s="143"/>
      <c r="D28" s="30">
        <v>3</v>
      </c>
      <c r="E28" s="63"/>
      <c r="F28" s="63"/>
      <c r="G28" s="12">
        <f t="shared" si="2"/>
        <v>0</v>
      </c>
      <c r="L28" s="132"/>
      <c r="M28" s="143"/>
      <c r="N28" s="13">
        <v>2</v>
      </c>
      <c r="O28" s="63"/>
      <c r="P28" s="63"/>
      <c r="Q28" s="31"/>
      <c r="R28" s="39" t="str">
        <f>IF((MAX(O27:O31)-20)&lt;(M4),"Best",IF((MAX(O27:O31)-26)&lt;(M4),"Good",IF((MAX(O27:O31)-32)&lt;(M4),"Fair","Poor")))</f>
        <v>Best</v>
      </c>
      <c r="S28" s="39" t="str">
        <f>IF((MAX(P27:P31)-32)&lt;(M4),"Best",IF((MAX(P27:P31)-38)&lt;(M4),"Good",IF((MAX(P27:P31)-44)&lt;(M4),"Fair","Poor")))</f>
        <v>Best</v>
      </c>
    </row>
    <row r="29" spans="2:19" ht="15.75" thickTop="1" x14ac:dyDescent="0.25">
      <c r="B29" s="132"/>
      <c r="C29" s="143"/>
      <c r="D29" s="30">
        <v>4</v>
      </c>
      <c r="E29" s="63"/>
      <c r="F29" s="63"/>
      <c r="G29" s="12">
        <f t="shared" si="2"/>
        <v>0</v>
      </c>
      <c r="L29" s="132"/>
      <c r="M29" s="143"/>
      <c r="N29" s="13">
        <v>3</v>
      </c>
      <c r="O29" s="63"/>
      <c r="P29" s="63"/>
      <c r="Q29" s="31"/>
      <c r="R29" s="51"/>
      <c r="S29" s="51"/>
    </row>
    <row r="30" spans="2:19" x14ac:dyDescent="0.25">
      <c r="B30" s="132"/>
      <c r="C30" s="143"/>
      <c r="D30" s="30">
        <v>5</v>
      </c>
      <c r="E30" s="63"/>
      <c r="F30" s="63"/>
      <c r="G30" s="12">
        <f t="shared" si="2"/>
        <v>0</v>
      </c>
      <c r="L30" s="132"/>
      <c r="M30" s="143"/>
      <c r="N30" s="13">
        <v>4</v>
      </c>
      <c r="O30" s="63"/>
      <c r="P30" s="63"/>
      <c r="Q30" s="31"/>
      <c r="R30" s="44"/>
      <c r="S30" s="44"/>
    </row>
    <row r="31" spans="2:19" x14ac:dyDescent="0.25">
      <c r="B31" s="132"/>
      <c r="C31" s="143"/>
      <c r="D31" s="30">
        <v>6</v>
      </c>
      <c r="E31" s="63"/>
      <c r="F31" s="63"/>
      <c r="G31" s="12">
        <f t="shared" si="2"/>
        <v>0</v>
      </c>
      <c r="L31" s="133"/>
      <c r="M31" s="144"/>
      <c r="N31" s="13">
        <v>5</v>
      </c>
      <c r="O31" s="65"/>
      <c r="P31" s="65"/>
      <c r="Q31" s="31"/>
      <c r="R31" s="44"/>
      <c r="S31" s="44"/>
    </row>
    <row r="32" spans="2:19" x14ac:dyDescent="0.25">
      <c r="B32" s="132"/>
      <c r="C32" s="143"/>
      <c r="D32" s="30">
        <v>7</v>
      </c>
      <c r="E32" s="63"/>
      <c r="F32" s="63"/>
      <c r="G32" s="12">
        <f t="shared" si="2"/>
        <v>0</v>
      </c>
      <c r="L32" s="2"/>
      <c r="M32" s="2"/>
      <c r="Q32" s="42"/>
      <c r="R32" s="44"/>
      <c r="S32" s="44"/>
    </row>
    <row r="33" spans="2:10" x14ac:dyDescent="0.25">
      <c r="B33" s="132"/>
      <c r="C33" s="143"/>
      <c r="D33" s="30">
        <v>8</v>
      </c>
      <c r="E33" s="63"/>
      <c r="F33" s="63"/>
      <c r="G33" s="12">
        <f t="shared" si="2"/>
        <v>0</v>
      </c>
    </row>
    <row r="34" spans="2:10" x14ac:dyDescent="0.25">
      <c r="B34" s="132"/>
      <c r="C34" s="143"/>
      <c r="D34" s="30">
        <v>9</v>
      </c>
      <c r="E34" s="63"/>
      <c r="F34" s="63"/>
      <c r="G34" s="12">
        <f t="shared" si="2"/>
        <v>0</v>
      </c>
    </row>
    <row r="35" spans="2:10" x14ac:dyDescent="0.25">
      <c r="B35" s="133"/>
      <c r="C35" s="144"/>
      <c r="D35" s="30">
        <v>10</v>
      </c>
      <c r="E35" s="63"/>
      <c r="F35" s="63"/>
      <c r="G35" s="12">
        <f t="shared" si="2"/>
        <v>0</v>
      </c>
    </row>
    <row r="39" spans="2:10" ht="15.75" thickBot="1" x14ac:dyDescent="0.3"/>
    <row r="40" spans="2:10" ht="46.5" thickTop="1" thickBot="1" x14ac:dyDescent="0.3">
      <c r="B40" s="175" t="s">
        <v>52</v>
      </c>
      <c r="C40" s="176"/>
      <c r="D40" s="28" t="s">
        <v>91</v>
      </c>
      <c r="E40" s="28" t="s">
        <v>53</v>
      </c>
      <c r="F40" s="73" t="s">
        <v>54</v>
      </c>
      <c r="G40" s="52"/>
      <c r="I40" s="39" t="s">
        <v>55</v>
      </c>
      <c r="J40" s="39" t="str">
        <f>IF(F41&gt;=150,"Poor",IF(F41&gt;=50,"Fair",IF(F41&gt;=10,"Good","Best")))</f>
        <v>Best</v>
      </c>
    </row>
    <row r="41" spans="2:10" ht="22.5" customHeight="1" thickTop="1" x14ac:dyDescent="0.25">
      <c r="B41" s="76"/>
      <c r="C41" s="75"/>
      <c r="D41" s="85"/>
      <c r="E41" s="78"/>
      <c r="F41" s="86"/>
      <c r="G41" s="36"/>
    </row>
    <row r="42" spans="2:10" ht="24" customHeight="1" x14ac:dyDescent="0.25">
      <c r="B42" s="181" t="s">
        <v>94</v>
      </c>
      <c r="C42" s="181"/>
      <c r="D42" s="181"/>
      <c r="E42" s="181"/>
      <c r="F42" s="181"/>
      <c r="G42" s="42"/>
    </row>
    <row r="43" spans="2:10" ht="27" customHeight="1" x14ac:dyDescent="0.25">
      <c r="B43" s="181"/>
      <c r="C43" s="181"/>
      <c r="D43" s="181"/>
      <c r="E43" s="181"/>
      <c r="F43" s="181"/>
      <c r="G43" s="42"/>
    </row>
    <row r="44" spans="2:10" ht="26.25" customHeight="1" x14ac:dyDescent="0.25">
      <c r="B44" s="181"/>
      <c r="C44" s="181"/>
      <c r="D44" s="181"/>
      <c r="E44" s="181"/>
      <c r="F44" s="181"/>
      <c r="G44" s="42"/>
    </row>
    <row r="45" spans="2:10" ht="25.5" customHeight="1" x14ac:dyDescent="0.25">
      <c r="B45" s="181"/>
      <c r="C45" s="181"/>
      <c r="D45" s="181"/>
      <c r="E45" s="181"/>
      <c r="F45" s="181"/>
      <c r="G45" s="42"/>
    </row>
    <row r="46" spans="2:10" ht="24" customHeight="1" x14ac:dyDescent="0.25">
      <c r="B46" s="181"/>
      <c r="C46" s="181"/>
      <c r="D46" s="181"/>
      <c r="E46" s="181"/>
      <c r="F46" s="181"/>
      <c r="G46" s="42"/>
    </row>
    <row r="47" spans="2:10" ht="15.75" thickBot="1" x14ac:dyDescent="0.3"/>
    <row r="48" spans="2:10" ht="45" customHeight="1" thickTop="1" thickBot="1" x14ac:dyDescent="0.3">
      <c r="B48" s="175" t="s">
        <v>56</v>
      </c>
      <c r="C48" s="176"/>
      <c r="D48" s="28" t="s">
        <v>58</v>
      </c>
      <c r="E48" s="121" t="s">
        <v>59</v>
      </c>
      <c r="F48" s="177"/>
      <c r="G48" s="122"/>
      <c r="I48" s="39" t="s">
        <v>57</v>
      </c>
      <c r="J48" s="93" t="s">
        <v>13</v>
      </c>
    </row>
    <row r="49" spans="2:10" ht="15.75" customHeight="1" thickTop="1" x14ac:dyDescent="0.25">
      <c r="B49" s="123" t="s">
        <v>113</v>
      </c>
      <c r="C49" s="142"/>
      <c r="D49" s="12" t="s">
        <v>16</v>
      </c>
      <c r="E49" s="87" t="s">
        <v>60</v>
      </c>
      <c r="F49" s="88"/>
      <c r="G49" s="89"/>
    </row>
    <row r="50" spans="2:10" x14ac:dyDescent="0.25">
      <c r="B50" s="132"/>
      <c r="C50" s="143"/>
      <c r="D50" s="12" t="s">
        <v>15</v>
      </c>
      <c r="E50" s="90" t="s">
        <v>106</v>
      </c>
      <c r="F50" s="91"/>
      <c r="G50" s="92"/>
    </row>
    <row r="51" spans="2:10" x14ac:dyDescent="0.25">
      <c r="B51" s="132"/>
      <c r="C51" s="143"/>
      <c r="D51" s="12" t="s">
        <v>14</v>
      </c>
      <c r="E51" s="90" t="s">
        <v>107</v>
      </c>
      <c r="F51" s="91"/>
      <c r="G51" s="92"/>
    </row>
    <row r="52" spans="2:10" x14ac:dyDescent="0.25">
      <c r="B52" s="132"/>
      <c r="C52" s="143"/>
      <c r="D52" s="12" t="s">
        <v>13</v>
      </c>
      <c r="E52" s="90" t="s">
        <v>61</v>
      </c>
      <c r="F52" s="91"/>
      <c r="G52" s="92"/>
    </row>
    <row r="53" spans="2:10" x14ac:dyDescent="0.25">
      <c r="B53" s="132"/>
      <c r="C53" s="131"/>
      <c r="D53" s="12" t="s">
        <v>62</v>
      </c>
      <c r="E53" s="160"/>
      <c r="F53" s="161"/>
      <c r="G53" s="162"/>
    </row>
    <row r="54" spans="2:10" x14ac:dyDescent="0.25">
      <c r="B54" s="132"/>
      <c r="C54" s="131"/>
      <c r="D54" s="57"/>
      <c r="E54" s="163"/>
      <c r="F54" s="164"/>
      <c r="G54" s="165"/>
    </row>
    <row r="55" spans="2:10" x14ac:dyDescent="0.25">
      <c r="B55" s="132"/>
      <c r="C55" s="131"/>
      <c r="D55" s="158"/>
      <c r="E55" s="163"/>
      <c r="F55" s="164"/>
      <c r="G55" s="165"/>
    </row>
    <row r="56" spans="2:10" x14ac:dyDescent="0.25">
      <c r="B56" s="132"/>
      <c r="C56" s="131"/>
      <c r="D56" s="158"/>
      <c r="E56" s="163"/>
      <c r="F56" s="164"/>
      <c r="G56" s="165"/>
    </row>
    <row r="57" spans="2:10" x14ac:dyDescent="0.25">
      <c r="B57" s="132"/>
      <c r="C57" s="131"/>
      <c r="D57" s="158"/>
      <c r="E57" s="163"/>
      <c r="F57" s="164"/>
      <c r="G57" s="165"/>
    </row>
    <row r="58" spans="2:10" ht="10.5" customHeight="1" x14ac:dyDescent="0.25">
      <c r="B58" s="132"/>
      <c r="C58" s="131"/>
      <c r="D58" s="158"/>
      <c r="E58" s="163"/>
      <c r="F58" s="164"/>
      <c r="G58" s="165"/>
    </row>
    <row r="59" spans="2:10" ht="12" customHeight="1" x14ac:dyDescent="0.25">
      <c r="B59" s="133"/>
      <c r="C59" s="134"/>
      <c r="D59" s="159"/>
      <c r="E59" s="166"/>
      <c r="F59" s="167"/>
      <c r="G59" s="168"/>
    </row>
    <row r="60" spans="2:10" ht="12.75" customHeight="1" thickBot="1" x14ac:dyDescent="0.3"/>
    <row r="61" spans="2:10" ht="32.25" customHeight="1" thickTop="1" thickBot="1" x14ac:dyDescent="0.3">
      <c r="B61" s="135" t="s">
        <v>63</v>
      </c>
      <c r="C61" s="136"/>
      <c r="D61" s="139" t="s">
        <v>58</v>
      </c>
      <c r="E61" s="135" t="s">
        <v>64</v>
      </c>
      <c r="F61" s="146"/>
      <c r="G61" s="136"/>
      <c r="I61" s="58" t="s">
        <v>67</v>
      </c>
      <c r="J61" s="94" t="s">
        <v>13</v>
      </c>
    </row>
    <row r="62" spans="2:10" ht="15" customHeight="1" thickTop="1" x14ac:dyDescent="0.25">
      <c r="B62" s="137"/>
      <c r="C62" s="138"/>
      <c r="D62" s="140"/>
      <c r="E62" s="137"/>
      <c r="F62" s="147"/>
      <c r="G62" s="138"/>
      <c r="I62" s="59"/>
      <c r="J62" s="59"/>
    </row>
    <row r="63" spans="2:10" x14ac:dyDescent="0.25">
      <c r="B63" s="130" t="s">
        <v>111</v>
      </c>
      <c r="C63" s="131"/>
      <c r="D63" s="12" t="s">
        <v>16</v>
      </c>
      <c r="E63" s="157" t="s">
        <v>65</v>
      </c>
      <c r="F63" s="157"/>
      <c r="G63" s="157"/>
    </row>
    <row r="64" spans="2:10" x14ac:dyDescent="0.25">
      <c r="B64" s="132"/>
      <c r="C64" s="131"/>
      <c r="D64" s="12" t="s">
        <v>13</v>
      </c>
      <c r="E64" s="157" t="s">
        <v>66</v>
      </c>
      <c r="F64" s="157"/>
      <c r="G64" s="157"/>
    </row>
    <row r="65" spans="2:7" x14ac:dyDescent="0.25">
      <c r="B65" s="132"/>
      <c r="C65" s="131"/>
      <c r="D65" s="12" t="s">
        <v>62</v>
      </c>
      <c r="E65" s="148"/>
      <c r="F65" s="149"/>
      <c r="G65" s="150"/>
    </row>
    <row r="66" spans="2:7" x14ac:dyDescent="0.25">
      <c r="B66" s="132"/>
      <c r="C66" s="131"/>
      <c r="D66" s="57"/>
      <c r="E66" s="151"/>
      <c r="F66" s="152"/>
      <c r="G66" s="153"/>
    </row>
    <row r="67" spans="2:7" x14ac:dyDescent="0.25">
      <c r="B67" s="132"/>
      <c r="C67" s="131"/>
      <c r="D67" s="2"/>
      <c r="E67" s="151"/>
      <c r="F67" s="152"/>
      <c r="G67" s="153"/>
    </row>
    <row r="68" spans="2:7" x14ac:dyDescent="0.25">
      <c r="B68" s="132"/>
      <c r="C68" s="131"/>
      <c r="D68" s="2"/>
      <c r="E68" s="151"/>
      <c r="F68" s="152"/>
      <c r="G68" s="153"/>
    </row>
    <row r="69" spans="2:7" x14ac:dyDescent="0.25">
      <c r="B69" s="132"/>
      <c r="C69" s="131"/>
      <c r="D69" s="2"/>
      <c r="E69" s="151"/>
      <c r="F69" s="152"/>
      <c r="G69" s="153"/>
    </row>
    <row r="70" spans="2:7" x14ac:dyDescent="0.25">
      <c r="B70" s="132"/>
      <c r="C70" s="131"/>
      <c r="D70" s="158"/>
      <c r="E70" s="151"/>
      <c r="F70" s="152"/>
      <c r="G70" s="153"/>
    </row>
    <row r="71" spans="2:7" ht="9" customHeight="1" x14ac:dyDescent="0.25">
      <c r="B71" s="132"/>
      <c r="C71" s="131"/>
      <c r="D71" s="158"/>
      <c r="E71" s="151"/>
      <c r="F71" s="152"/>
      <c r="G71" s="153"/>
    </row>
    <row r="72" spans="2:7" ht="10.5" customHeight="1" x14ac:dyDescent="0.25">
      <c r="B72" s="133"/>
      <c r="C72" s="134"/>
      <c r="D72" s="159"/>
      <c r="E72" s="154"/>
      <c r="F72" s="155"/>
      <c r="G72" s="156"/>
    </row>
  </sheetData>
  <mergeCells count="41">
    <mergeCell ref="R2:S2"/>
    <mergeCell ref="N2:P2"/>
    <mergeCell ref="N9:P10"/>
    <mergeCell ref="J5:J6"/>
    <mergeCell ref="L2:M3"/>
    <mergeCell ref="L5:M16"/>
    <mergeCell ref="R7:S8"/>
    <mergeCell ref="R13:S13"/>
    <mergeCell ref="I5:I6"/>
    <mergeCell ref="B25:C25"/>
    <mergeCell ref="B6:C11"/>
    <mergeCell ref="B3:C3"/>
    <mergeCell ref="B13:C13"/>
    <mergeCell ref="B14:C23"/>
    <mergeCell ref="B2:C2"/>
    <mergeCell ref="D2:E2"/>
    <mergeCell ref="D3:E3"/>
    <mergeCell ref="B48:C48"/>
    <mergeCell ref="E48:G48"/>
    <mergeCell ref="B5:C5"/>
    <mergeCell ref="B40:C40"/>
    <mergeCell ref="B26:C35"/>
    <mergeCell ref="B42:F46"/>
    <mergeCell ref="B63:C72"/>
    <mergeCell ref="B61:C62"/>
    <mergeCell ref="D61:D62"/>
    <mergeCell ref="L27:M31"/>
    <mergeCell ref="L18:M19"/>
    <mergeCell ref="E61:G62"/>
    <mergeCell ref="E65:G72"/>
    <mergeCell ref="E63:G63"/>
    <mergeCell ref="E64:G64"/>
    <mergeCell ref="D70:D72"/>
    <mergeCell ref="E53:G59"/>
    <mergeCell ref="B49:C59"/>
    <mergeCell ref="D55:D59"/>
    <mergeCell ref="R18:S18"/>
    <mergeCell ref="L26:M26"/>
    <mergeCell ref="R26:S26"/>
    <mergeCell ref="L20:M24"/>
    <mergeCell ref="N18:P18"/>
  </mergeCells>
  <dataValidations disablePrompts="1" count="2">
    <dataValidation type="list" allowBlank="1" showInputMessage="1" showErrorMessage="1" sqref="J48">
      <formula1>$D$49:$D$52</formula1>
    </dataValidation>
    <dataValidation type="list" allowBlank="1" showInputMessage="1" showErrorMessage="1" sqref="J61">
      <formula1>$D$63:$D$64</formula1>
    </dataValidation>
  </dataValidations>
  <pageMargins left="0.7" right="0.7" top="0.75" bottom="0.75" header="0.3" footer="0.3"/>
  <pageSetup orientation="portrait" r:id="rId1"/>
  <headerFooter>
    <oddHeader>&amp;C&amp;"-,Bold"&amp;16COOKSTOVE SAFETY EVALUATION TEST ENTRY FORM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showGridLines="0" view="pageLayout" zoomScaleNormal="100" workbookViewId="0">
      <selection activeCell="B2" sqref="B2"/>
    </sheetView>
  </sheetViews>
  <sheetFormatPr defaultRowHeight="15" x14ac:dyDescent="0.25"/>
  <cols>
    <col min="1" max="1" width="4.42578125" customWidth="1"/>
    <col min="2" max="2" width="16.7109375" customWidth="1"/>
    <col min="3" max="3" width="11" customWidth="1"/>
    <col min="4" max="4" width="8.7109375" customWidth="1"/>
    <col min="6" max="6" width="7.28515625" customWidth="1"/>
  </cols>
  <sheetData>
    <row r="1" spans="2:9" ht="21" x14ac:dyDescent="0.35">
      <c r="B1" s="3"/>
    </row>
    <row r="2" spans="2:9" ht="21" x14ac:dyDescent="0.35">
      <c r="B2" s="3"/>
    </row>
    <row r="3" spans="2:9" ht="22.5" customHeight="1" x14ac:dyDescent="0.25">
      <c r="B3" s="74" t="s">
        <v>112</v>
      </c>
      <c r="C3" s="74" t="s">
        <v>58</v>
      </c>
      <c r="D3" s="74" t="s">
        <v>6</v>
      </c>
      <c r="E3" s="74" t="s">
        <v>7</v>
      </c>
      <c r="F3" s="74" t="s">
        <v>8</v>
      </c>
      <c r="G3" s="74" t="s">
        <v>9</v>
      </c>
      <c r="H3" s="74" t="s">
        <v>10</v>
      </c>
    </row>
    <row r="4" spans="2:9" x14ac:dyDescent="0.25">
      <c r="B4" s="60">
        <v>1</v>
      </c>
      <c r="C4" s="13" t="str">
        <f>'Test Entry Form'!J2</f>
        <v>Best</v>
      </c>
      <c r="D4" s="5">
        <f t="shared" ref="D4:D16" si="0">VLOOKUP(C4,individual,2,FALSE)</f>
        <v>4</v>
      </c>
      <c r="E4" s="12" t="s">
        <v>7</v>
      </c>
      <c r="F4" s="12">
        <v>1.5</v>
      </c>
      <c r="G4" s="12" t="s">
        <v>9</v>
      </c>
      <c r="H4" s="5">
        <f t="shared" ref="H4:H16" si="1">D4*F4</f>
        <v>6</v>
      </c>
    </row>
    <row r="5" spans="2:9" x14ac:dyDescent="0.25">
      <c r="B5" s="60">
        <v>2</v>
      </c>
      <c r="C5" s="13" t="str">
        <f>'Test Entry Form'!J5:J6</f>
        <v>Best</v>
      </c>
      <c r="D5" s="5">
        <f t="shared" si="0"/>
        <v>4</v>
      </c>
      <c r="E5" s="12" t="s">
        <v>7</v>
      </c>
      <c r="F5" s="12">
        <v>3</v>
      </c>
      <c r="G5" s="12" t="s">
        <v>9</v>
      </c>
      <c r="H5" s="5">
        <f t="shared" si="1"/>
        <v>12</v>
      </c>
    </row>
    <row r="6" spans="2:9" x14ac:dyDescent="0.25">
      <c r="B6" s="60">
        <v>3</v>
      </c>
      <c r="C6" s="13" t="str">
        <f>'Test Entry Form'!J13</f>
        <v>Best</v>
      </c>
      <c r="D6" s="5">
        <f t="shared" si="0"/>
        <v>4</v>
      </c>
      <c r="E6" s="12" t="s">
        <v>7</v>
      </c>
      <c r="F6" s="12">
        <v>2.5</v>
      </c>
      <c r="G6" s="12" t="s">
        <v>9</v>
      </c>
      <c r="H6" s="5">
        <f t="shared" si="1"/>
        <v>10</v>
      </c>
    </row>
    <row r="7" spans="2:9" x14ac:dyDescent="0.25">
      <c r="B7" s="60">
        <v>4</v>
      </c>
      <c r="C7" s="13" t="str">
        <f>'Test Entry Form'!J25</f>
        <v>Best</v>
      </c>
      <c r="D7" s="5">
        <f t="shared" si="0"/>
        <v>4</v>
      </c>
      <c r="E7" s="12" t="s">
        <v>7</v>
      </c>
      <c r="F7" s="12">
        <v>2</v>
      </c>
      <c r="G7" s="12" t="s">
        <v>9</v>
      </c>
      <c r="H7" s="5">
        <f t="shared" si="1"/>
        <v>8</v>
      </c>
    </row>
    <row r="8" spans="2:9" x14ac:dyDescent="0.25">
      <c r="B8" s="60" t="s">
        <v>76</v>
      </c>
      <c r="C8" s="13" t="str">
        <f>'Test Entry Form'!R4</f>
        <v>Best</v>
      </c>
      <c r="D8" s="5">
        <f t="shared" si="0"/>
        <v>4</v>
      </c>
      <c r="E8" s="12" t="s">
        <v>7</v>
      </c>
      <c r="F8" s="12">
        <v>2</v>
      </c>
      <c r="G8" s="12" t="s">
        <v>9</v>
      </c>
      <c r="H8" s="5">
        <f>(MIN(D8:D10))*F8</f>
        <v>8</v>
      </c>
      <c r="I8" s="97">
        <f>MIN(D8:D10)</f>
        <v>4</v>
      </c>
    </row>
    <row r="9" spans="2:9" x14ac:dyDescent="0.25">
      <c r="B9" s="60" t="s">
        <v>77</v>
      </c>
      <c r="C9" s="56" t="str">
        <f>'Test Entry Form'!R10</f>
        <v>Best</v>
      </c>
      <c r="D9" s="5">
        <f t="shared" si="0"/>
        <v>4</v>
      </c>
      <c r="E9" s="12"/>
      <c r="F9" s="12"/>
      <c r="G9" s="12"/>
      <c r="H9" s="5"/>
    </row>
    <row r="10" spans="2:9" x14ac:dyDescent="0.25">
      <c r="B10" s="60" t="s">
        <v>78</v>
      </c>
      <c r="C10" s="13" t="str">
        <f>'Test Entry Form'!S4</f>
        <v>Best</v>
      </c>
      <c r="D10" s="5">
        <f t="shared" si="0"/>
        <v>4</v>
      </c>
      <c r="E10" s="12"/>
      <c r="F10" s="12"/>
      <c r="G10" s="12"/>
      <c r="H10" s="5"/>
    </row>
    <row r="11" spans="2:9" x14ac:dyDescent="0.25">
      <c r="B11" s="60" t="s">
        <v>79</v>
      </c>
      <c r="C11" s="56" t="str">
        <f>'Test Entry Form'!S10</f>
        <v>Best</v>
      </c>
      <c r="D11" s="5">
        <f t="shared" si="0"/>
        <v>4</v>
      </c>
      <c r="E11" s="12"/>
      <c r="F11" s="12"/>
      <c r="G11" s="12"/>
      <c r="H11" s="5"/>
    </row>
    <row r="12" spans="2:9" x14ac:dyDescent="0.25">
      <c r="B12" s="60" t="s">
        <v>68</v>
      </c>
      <c r="C12" s="13" t="str">
        <f>'Test Entry Form'!R20</f>
        <v>Best</v>
      </c>
      <c r="D12" s="5">
        <f t="shared" si="0"/>
        <v>4</v>
      </c>
      <c r="E12" s="12" t="s">
        <v>7</v>
      </c>
      <c r="F12" s="12">
        <v>2.5</v>
      </c>
      <c r="G12" s="12" t="s">
        <v>9</v>
      </c>
      <c r="H12" s="5">
        <f>(MIN(D12:D13))*F12</f>
        <v>10</v>
      </c>
      <c r="I12" s="97">
        <f>MIN(D12:D13)</f>
        <v>4</v>
      </c>
    </row>
    <row r="13" spans="2:9" x14ac:dyDescent="0.25">
      <c r="B13" s="60" t="s">
        <v>69</v>
      </c>
      <c r="C13" s="13" t="str">
        <f>'Test Entry Form'!S20</f>
        <v>Best</v>
      </c>
      <c r="D13" s="5">
        <f t="shared" si="0"/>
        <v>4</v>
      </c>
      <c r="E13" s="12"/>
      <c r="F13" s="12"/>
      <c r="G13" s="12"/>
      <c r="H13" s="5"/>
    </row>
    <row r="14" spans="2:9" x14ac:dyDescent="0.25">
      <c r="B14" s="60" t="s">
        <v>71</v>
      </c>
      <c r="C14" s="13" t="str">
        <f>'Test Entry Form'!R28</f>
        <v>Best</v>
      </c>
      <c r="D14" s="5">
        <f t="shared" si="0"/>
        <v>4</v>
      </c>
      <c r="E14" s="12" t="s">
        <v>7</v>
      </c>
      <c r="F14" s="12">
        <v>2</v>
      </c>
      <c r="G14" s="12" t="s">
        <v>9</v>
      </c>
      <c r="H14" s="5">
        <f>(MIN(D14:D15))*F14</f>
        <v>8</v>
      </c>
      <c r="I14" s="97">
        <f>MIN(D14:D15)</f>
        <v>4</v>
      </c>
    </row>
    <row r="15" spans="2:9" x14ac:dyDescent="0.25">
      <c r="B15" s="60" t="s">
        <v>70</v>
      </c>
      <c r="C15" s="13" t="str">
        <f>'Test Entry Form'!S28</f>
        <v>Best</v>
      </c>
      <c r="D15" s="5">
        <f t="shared" si="0"/>
        <v>4</v>
      </c>
      <c r="E15" s="12"/>
      <c r="F15" s="12"/>
      <c r="G15" s="12"/>
      <c r="H15" s="5"/>
    </row>
    <row r="16" spans="2:9" x14ac:dyDescent="0.25">
      <c r="B16" s="60">
        <v>8</v>
      </c>
      <c r="C16" s="13" t="str">
        <f>'Test Entry Form'!J40</f>
        <v>Best</v>
      </c>
      <c r="D16" s="5">
        <f t="shared" si="0"/>
        <v>4</v>
      </c>
      <c r="E16" s="12" t="s">
        <v>7</v>
      </c>
      <c r="F16" s="12">
        <v>2.5</v>
      </c>
      <c r="G16" s="12" t="s">
        <v>9</v>
      </c>
      <c r="H16" s="5">
        <f t="shared" si="1"/>
        <v>10</v>
      </c>
    </row>
    <row r="17" spans="2:9" x14ac:dyDescent="0.25">
      <c r="B17" s="60">
        <v>9</v>
      </c>
      <c r="C17" s="13" t="str">
        <f>'Test Entry Form'!J48</f>
        <v>Best</v>
      </c>
      <c r="D17" s="5">
        <f>IFERROR(VLOOKUP(C17,individual,2,FALSE),"NA")</f>
        <v>4</v>
      </c>
      <c r="E17" s="12" t="s">
        <v>7</v>
      </c>
      <c r="F17" s="12">
        <v>3</v>
      </c>
      <c r="G17" s="12" t="s">
        <v>9</v>
      </c>
      <c r="H17" s="5">
        <f>IFERROR(D17*F17,"NA")</f>
        <v>12</v>
      </c>
    </row>
    <row r="18" spans="2:9" x14ac:dyDescent="0.25">
      <c r="B18" s="60">
        <v>10</v>
      </c>
      <c r="C18" s="13" t="str">
        <f>'Test Entry Form'!J61</f>
        <v>Best</v>
      </c>
      <c r="D18" s="5">
        <f>IFERROR(VLOOKUP(C18,individual,2,FALSE),"NA")</f>
        <v>4</v>
      </c>
      <c r="E18" s="12" t="s">
        <v>7</v>
      </c>
      <c r="F18" s="12">
        <v>4</v>
      </c>
      <c r="G18" s="12" t="s">
        <v>9</v>
      </c>
      <c r="H18" s="5">
        <f>IFERROR(D18*F18,"NA")</f>
        <v>16</v>
      </c>
    </row>
    <row r="20" spans="2:9" x14ac:dyDescent="0.25">
      <c r="G20" s="9" t="s">
        <v>11</v>
      </c>
      <c r="H20" s="109">
        <f>SUM(H4:H18)</f>
        <v>100</v>
      </c>
    </row>
    <row r="22" spans="2:9" ht="30.75" customHeight="1" x14ac:dyDescent="0.25">
      <c r="B22" s="70" t="s">
        <v>12</v>
      </c>
      <c r="C22" s="6" t="s">
        <v>6</v>
      </c>
    </row>
    <row r="23" spans="2:9" x14ac:dyDescent="0.25">
      <c r="B23" s="4" t="s">
        <v>13</v>
      </c>
      <c r="C23" s="80">
        <v>4</v>
      </c>
    </row>
    <row r="24" spans="2:9" x14ac:dyDescent="0.25">
      <c r="B24" s="4" t="s">
        <v>14</v>
      </c>
      <c r="C24" s="81">
        <v>3</v>
      </c>
    </row>
    <row r="25" spans="2:9" x14ac:dyDescent="0.25">
      <c r="B25" s="4" t="s">
        <v>15</v>
      </c>
      <c r="C25" s="81">
        <v>2</v>
      </c>
    </row>
    <row r="26" spans="2:9" x14ac:dyDescent="0.25">
      <c r="B26" s="4" t="s">
        <v>16</v>
      </c>
      <c r="C26" s="81">
        <v>1</v>
      </c>
    </row>
    <row r="27" spans="2:9" x14ac:dyDescent="0.25">
      <c r="B27" s="71"/>
      <c r="C27" s="4"/>
    </row>
    <row r="28" spans="2:9" x14ac:dyDescent="0.25">
      <c r="B28" s="4"/>
    </row>
    <row r="29" spans="2:9" ht="22.5" customHeight="1" thickBot="1" x14ac:dyDescent="0.3">
      <c r="B29" s="70" t="s">
        <v>17</v>
      </c>
      <c r="C29" s="7" t="s">
        <v>18</v>
      </c>
    </row>
    <row r="30" spans="2:9" ht="15.75" thickTop="1" x14ac:dyDescent="0.25">
      <c r="B30" s="62" t="s">
        <v>13</v>
      </c>
      <c r="C30" t="s">
        <v>19</v>
      </c>
      <c r="E30" s="203" t="s">
        <v>72</v>
      </c>
      <c r="F30" s="204"/>
      <c r="G30" s="205"/>
      <c r="H30" s="212" t="str">
        <f>IF(H20&lt;=75,"Poor",IF(H20&lt;=83,"Fair",IF(H20&lt;=92,"Good","Best")))</f>
        <v>Best</v>
      </c>
      <c r="I30" s="213"/>
    </row>
    <row r="31" spans="2:9" x14ac:dyDescent="0.25">
      <c r="B31" s="62" t="s">
        <v>14</v>
      </c>
      <c r="C31" t="s">
        <v>20</v>
      </c>
      <c r="E31" s="206"/>
      <c r="F31" s="207"/>
      <c r="G31" s="208"/>
      <c r="H31" s="214"/>
      <c r="I31" s="215"/>
    </row>
    <row r="32" spans="2:9" ht="15.75" thickBot="1" x14ac:dyDescent="0.3">
      <c r="B32" s="62" t="s">
        <v>15</v>
      </c>
      <c r="C32" t="s">
        <v>21</v>
      </c>
      <c r="E32" s="209"/>
      <c r="F32" s="210"/>
      <c r="G32" s="211"/>
      <c r="H32" s="216"/>
      <c r="I32" s="217"/>
    </row>
    <row r="33" spans="2:9" ht="15.75" thickTop="1" x14ac:dyDescent="0.25">
      <c r="B33" s="62" t="s">
        <v>16</v>
      </c>
      <c r="C33" t="s">
        <v>22</v>
      </c>
      <c r="E33" s="79"/>
      <c r="F33" s="79"/>
      <c r="G33" s="79"/>
    </row>
    <row r="34" spans="2:9" x14ac:dyDescent="0.25">
      <c r="B34" s="4"/>
      <c r="E34" s="79"/>
      <c r="F34" s="79"/>
      <c r="G34" s="79"/>
    </row>
    <row r="35" spans="2:9" x14ac:dyDescent="0.25">
      <c r="B35" s="4"/>
      <c r="C35" s="8"/>
    </row>
    <row r="36" spans="2:9" ht="23.25" customHeight="1" thickBot="1" x14ac:dyDescent="0.3">
      <c r="B36" s="62" t="s">
        <v>80</v>
      </c>
      <c r="C36" t="s">
        <v>18</v>
      </c>
    </row>
    <row r="37" spans="2:9" ht="15.75" customHeight="1" thickTop="1" x14ac:dyDescent="0.25">
      <c r="B37" s="72" t="s">
        <v>81</v>
      </c>
      <c r="C37" s="69" t="s">
        <v>87</v>
      </c>
      <c r="E37" s="203" t="s">
        <v>95</v>
      </c>
      <c r="F37" s="204"/>
      <c r="G37" s="205"/>
      <c r="H37" s="212" t="str">
        <f>IF(H20&lt;45,"0",IF(H20&lt;75,"1",IF(H20&lt;88,"2",IF(H20&lt;95,"3","4"))))</f>
        <v>4</v>
      </c>
      <c r="I37" s="213"/>
    </row>
    <row r="38" spans="2:9" ht="21" customHeight="1" x14ac:dyDescent="0.25">
      <c r="B38" s="62" t="s">
        <v>82</v>
      </c>
      <c r="C38" t="s">
        <v>88</v>
      </c>
      <c r="E38" s="206"/>
      <c r="F38" s="207"/>
      <c r="G38" s="208"/>
      <c r="H38" s="214"/>
      <c r="I38" s="215"/>
    </row>
    <row r="39" spans="2:9" ht="21" customHeight="1" thickBot="1" x14ac:dyDescent="0.3">
      <c r="B39" s="62" t="s">
        <v>83</v>
      </c>
      <c r="C39" t="s">
        <v>89</v>
      </c>
      <c r="E39" s="209"/>
      <c r="F39" s="210"/>
      <c r="G39" s="211"/>
      <c r="H39" s="216"/>
      <c r="I39" s="217"/>
    </row>
    <row r="40" spans="2:9" ht="15.75" customHeight="1" thickTop="1" x14ac:dyDescent="0.25">
      <c r="B40" s="62" t="s">
        <v>84</v>
      </c>
      <c r="C40" t="s">
        <v>90</v>
      </c>
      <c r="E40" s="79"/>
      <c r="F40" s="79"/>
      <c r="G40" s="79"/>
    </row>
    <row r="41" spans="2:9" ht="15.75" customHeight="1" x14ac:dyDescent="0.25">
      <c r="B41" s="62" t="s">
        <v>85</v>
      </c>
      <c r="C41" t="s">
        <v>86</v>
      </c>
      <c r="E41" s="79"/>
      <c r="F41" s="79"/>
      <c r="G41" s="79"/>
    </row>
  </sheetData>
  <mergeCells count="4">
    <mergeCell ref="E37:G39"/>
    <mergeCell ref="H37:I39"/>
    <mergeCell ref="H30:I32"/>
    <mergeCell ref="E30:G32"/>
  </mergeCells>
  <pageMargins left="0.7" right="0.7" top="0.75" bottom="0.75" header="0.3" footer="0.3"/>
  <pageSetup orientation="portrait" r:id="rId1"/>
  <headerFooter>
    <oddHeader>&amp;C&amp;"-,Bold"&amp;16COOKSTOVE SAFETY RATING RESULTS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heetViews>
  <sheetFormatPr defaultRowHeight="12.75" x14ac:dyDescent="0.2"/>
  <cols>
    <col min="1" max="16384" width="9.140625" style="96"/>
  </cols>
  <sheetData>
    <row r="1" spans="1:9" x14ac:dyDescent="0.2">
      <c r="A1" s="95" t="s">
        <v>114</v>
      </c>
      <c r="C1" s="96" t="s">
        <v>115</v>
      </c>
      <c r="D1" s="96" t="s">
        <v>116</v>
      </c>
      <c r="E1" s="96" t="s">
        <v>117</v>
      </c>
      <c r="F1" s="96" t="s">
        <v>118</v>
      </c>
      <c r="G1" s="96" t="s">
        <v>119</v>
      </c>
      <c r="H1" s="96" t="s">
        <v>120</v>
      </c>
      <c r="I1" s="96" t="s">
        <v>121</v>
      </c>
    </row>
    <row r="2" spans="1:9" x14ac:dyDescent="0.2">
      <c r="C2" s="96" t="s">
        <v>122</v>
      </c>
      <c r="E2" s="96" t="s">
        <v>123</v>
      </c>
      <c r="F2" s="96" t="s">
        <v>124</v>
      </c>
      <c r="I2" s="96">
        <v>1</v>
      </c>
    </row>
    <row r="3" spans="1:9" x14ac:dyDescent="0.2">
      <c r="A3" s="96" t="s">
        <v>125</v>
      </c>
      <c r="B3" s="96">
        <f>General!C24</f>
        <v>0</v>
      </c>
      <c r="C3" s="96" t="s">
        <v>126</v>
      </c>
      <c r="E3" s="96" t="s">
        <v>127</v>
      </c>
      <c r="F3" s="96" t="s">
        <v>128</v>
      </c>
      <c r="I3" s="96">
        <v>2</v>
      </c>
    </row>
    <row r="4" spans="1:9" x14ac:dyDescent="0.2">
      <c r="A4" s="96" t="s">
        <v>129</v>
      </c>
      <c r="C4" s="96" t="s">
        <v>130</v>
      </c>
      <c r="E4" s="96" t="s">
        <v>131</v>
      </c>
      <c r="F4" s="96" t="s">
        <v>132</v>
      </c>
      <c r="I4" s="96">
        <v>3</v>
      </c>
    </row>
    <row r="5" spans="1:9" x14ac:dyDescent="0.2">
      <c r="A5" s="96" t="s">
        <v>133</v>
      </c>
      <c r="B5" s="96">
        <f>General!C13</f>
        <v>0</v>
      </c>
      <c r="C5" s="96" t="s">
        <v>134</v>
      </c>
      <c r="E5" s="96" t="s">
        <v>135</v>
      </c>
      <c r="F5" s="96" t="s">
        <v>136</v>
      </c>
      <c r="I5" s="96">
        <v>4</v>
      </c>
    </row>
    <row r="6" spans="1:9" x14ac:dyDescent="0.2">
      <c r="A6" s="96" t="s">
        <v>137</v>
      </c>
      <c r="C6" s="96" t="s">
        <v>138</v>
      </c>
      <c r="E6" s="96" t="s">
        <v>139</v>
      </c>
      <c r="F6" s="96" t="s">
        <v>140</v>
      </c>
      <c r="I6" s="96">
        <v>5</v>
      </c>
    </row>
    <row r="7" spans="1:9" x14ac:dyDescent="0.2">
      <c r="A7" s="96" t="s">
        <v>141</v>
      </c>
      <c r="B7" s="96" t="s">
        <v>142</v>
      </c>
      <c r="C7" s="96" t="s">
        <v>143</v>
      </c>
      <c r="E7" s="96" t="s">
        <v>144</v>
      </c>
      <c r="F7" s="96" t="s">
        <v>140</v>
      </c>
      <c r="I7" s="96">
        <v>6</v>
      </c>
    </row>
    <row r="8" spans="1:9" x14ac:dyDescent="0.2">
      <c r="A8" s="96" t="s">
        <v>145</v>
      </c>
      <c r="B8" s="96">
        <v>1</v>
      </c>
      <c r="C8" s="96" t="s">
        <v>146</v>
      </c>
      <c r="E8" s="96" t="s">
        <v>147</v>
      </c>
      <c r="F8" s="96" t="s">
        <v>140</v>
      </c>
      <c r="I8" s="96">
        <v>7</v>
      </c>
    </row>
    <row r="9" spans="1:9" x14ac:dyDescent="0.2">
      <c r="A9" s="96" t="s">
        <v>148</v>
      </c>
      <c r="C9" s="96" t="s">
        <v>149</v>
      </c>
      <c r="E9" s="96" t="s">
        <v>150</v>
      </c>
      <c r="F9" s="96" t="s">
        <v>151</v>
      </c>
      <c r="I9" s="96">
        <v>8</v>
      </c>
    </row>
    <row r="10" spans="1:9" x14ac:dyDescent="0.2">
      <c r="A10" s="96" t="s">
        <v>152</v>
      </c>
      <c r="B10" s="96">
        <f>General!C7</f>
        <v>0</v>
      </c>
      <c r="C10" s="96" t="s">
        <v>153</v>
      </c>
      <c r="E10" s="96" t="s">
        <v>154</v>
      </c>
      <c r="F10" s="96" t="s">
        <v>155</v>
      </c>
      <c r="I10" s="96">
        <v>9</v>
      </c>
    </row>
    <row r="11" spans="1:9" x14ac:dyDescent="0.2">
      <c r="A11" s="96" t="s">
        <v>156</v>
      </c>
      <c r="C11" s="96" t="s">
        <v>157</v>
      </c>
      <c r="E11" s="96" t="s">
        <v>158</v>
      </c>
      <c r="F11" s="96" t="s">
        <v>159</v>
      </c>
      <c r="I11" s="96">
        <v>10</v>
      </c>
    </row>
    <row r="12" spans="1:9" x14ac:dyDescent="0.2">
      <c r="C12" s="96" t="s">
        <v>160</v>
      </c>
      <c r="E12" s="96" t="s">
        <v>161</v>
      </c>
      <c r="F12" s="96" t="s">
        <v>162</v>
      </c>
      <c r="I12" s="96">
        <v>12</v>
      </c>
    </row>
    <row r="13" spans="1:9" x14ac:dyDescent="0.2">
      <c r="C13" s="96" t="s">
        <v>163</v>
      </c>
      <c r="E13" s="96" t="s">
        <v>164</v>
      </c>
      <c r="F13" s="96" t="s">
        <v>165</v>
      </c>
      <c r="I13" s="96">
        <v>13</v>
      </c>
    </row>
    <row r="14" spans="1:9" x14ac:dyDescent="0.2">
      <c r="C14" s="96" t="s">
        <v>166</v>
      </c>
      <c r="E14" s="96" t="s">
        <v>167</v>
      </c>
      <c r="F14" s="96" t="s">
        <v>140</v>
      </c>
      <c r="I14" s="96">
        <v>14</v>
      </c>
    </row>
    <row r="15" spans="1:9" x14ac:dyDescent="0.2">
      <c r="C15" s="96" t="s">
        <v>168</v>
      </c>
      <c r="D15" s="96" t="str">
        <f>Results!H37</f>
        <v>4</v>
      </c>
      <c r="E15" s="96" t="s">
        <v>169</v>
      </c>
      <c r="F15" s="96" t="s">
        <v>170</v>
      </c>
      <c r="I15" s="96">
        <v>15</v>
      </c>
    </row>
    <row r="16" spans="1:9" x14ac:dyDescent="0.2">
      <c r="E16" s="96" t="s">
        <v>171</v>
      </c>
      <c r="F16" s="96" t="s">
        <v>172</v>
      </c>
      <c r="I16" s="96">
        <v>16</v>
      </c>
    </row>
    <row r="17" spans="5:9" x14ac:dyDescent="0.2">
      <c r="E17" s="96" t="s">
        <v>173</v>
      </c>
      <c r="F17" s="96" t="s">
        <v>174</v>
      </c>
      <c r="I17" s="96">
        <v>17</v>
      </c>
    </row>
    <row r="18" spans="5:9" x14ac:dyDescent="0.2">
      <c r="E18" s="96" t="s">
        <v>175</v>
      </c>
      <c r="F18" s="96" t="s">
        <v>174</v>
      </c>
      <c r="I18" s="96">
        <v>18</v>
      </c>
    </row>
    <row r="19" spans="5:9" x14ac:dyDescent="0.2">
      <c r="E19" s="96" t="s">
        <v>176</v>
      </c>
      <c r="F19" s="96" t="s">
        <v>174</v>
      </c>
      <c r="I19" s="96">
        <v>19</v>
      </c>
    </row>
    <row r="20" spans="5:9" x14ac:dyDescent="0.2">
      <c r="E20" s="96" t="s">
        <v>177</v>
      </c>
      <c r="F20" s="96" t="s">
        <v>178</v>
      </c>
      <c r="I20" s="96">
        <v>21</v>
      </c>
    </row>
    <row r="21" spans="5:9" x14ac:dyDescent="0.2">
      <c r="E21" s="96" t="s">
        <v>179</v>
      </c>
      <c r="F21" s="96" t="s">
        <v>180</v>
      </c>
      <c r="I21" s="96">
        <v>22</v>
      </c>
    </row>
    <row r="22" spans="5:9" x14ac:dyDescent="0.2">
      <c r="E22" s="96" t="s">
        <v>181</v>
      </c>
      <c r="F22" s="96" t="s">
        <v>180</v>
      </c>
      <c r="I22" s="96">
        <v>23</v>
      </c>
    </row>
    <row r="23" spans="5:9" x14ac:dyDescent="0.2">
      <c r="E23" s="96" t="s">
        <v>182</v>
      </c>
      <c r="F23" s="96" t="s">
        <v>183</v>
      </c>
      <c r="I23" s="96">
        <v>24</v>
      </c>
    </row>
    <row r="24" spans="5:9" x14ac:dyDescent="0.2">
      <c r="E24" s="96" t="s">
        <v>184</v>
      </c>
      <c r="F24" s="96" t="s">
        <v>183</v>
      </c>
      <c r="I24" s="96">
        <v>25</v>
      </c>
    </row>
    <row r="25" spans="5:9" x14ac:dyDescent="0.2">
      <c r="E25" s="96" t="s">
        <v>185</v>
      </c>
      <c r="F25" s="96" t="s">
        <v>159</v>
      </c>
      <c r="I25" s="96">
        <v>26</v>
      </c>
    </row>
    <row r="26" spans="5:9" x14ac:dyDescent="0.2">
      <c r="E26" s="96" t="s">
        <v>186</v>
      </c>
      <c r="F26" s="96" t="s">
        <v>155</v>
      </c>
      <c r="I26" s="96">
        <v>27</v>
      </c>
    </row>
    <row r="27" spans="5:9" x14ac:dyDescent="0.2">
      <c r="E27" s="96" t="s">
        <v>187</v>
      </c>
      <c r="F27" s="96" t="s">
        <v>188</v>
      </c>
      <c r="I27" s="96">
        <v>28</v>
      </c>
    </row>
    <row r="28" spans="5:9" x14ac:dyDescent="0.2">
      <c r="E28" s="96" t="s">
        <v>189</v>
      </c>
      <c r="F28" s="96" t="s">
        <v>190</v>
      </c>
      <c r="I28" s="96">
        <v>29</v>
      </c>
    </row>
    <row r="29" spans="5:9" x14ac:dyDescent="0.2">
      <c r="E29" s="96" t="s">
        <v>191</v>
      </c>
      <c r="F29" s="96" t="s">
        <v>140</v>
      </c>
      <c r="I29" s="96">
        <v>30</v>
      </c>
    </row>
    <row r="30" spans="5:9" x14ac:dyDescent="0.2">
      <c r="E30" s="96" t="s">
        <v>192</v>
      </c>
      <c r="F30" s="96" t="s">
        <v>178</v>
      </c>
      <c r="I30" s="96">
        <v>31</v>
      </c>
    </row>
    <row r="31" spans="5:9" x14ac:dyDescent="0.2">
      <c r="E31" s="96" t="s">
        <v>193</v>
      </c>
      <c r="F31" s="96" t="s">
        <v>194</v>
      </c>
      <c r="I31" s="96">
        <v>32</v>
      </c>
    </row>
    <row r="32" spans="5:9" x14ac:dyDescent="0.2">
      <c r="E32" s="96" t="s">
        <v>195</v>
      </c>
      <c r="F32" s="96" t="s">
        <v>196</v>
      </c>
      <c r="I32" s="96">
        <v>33</v>
      </c>
    </row>
    <row r="33" spans="5:9" x14ac:dyDescent="0.2">
      <c r="E33" s="96" t="s">
        <v>197</v>
      </c>
      <c r="F33" s="96" t="s">
        <v>198</v>
      </c>
      <c r="I33" s="96">
        <v>34</v>
      </c>
    </row>
    <row r="34" spans="5:9" x14ac:dyDescent="0.2">
      <c r="E34" s="96" t="s">
        <v>199</v>
      </c>
      <c r="G34" s="96">
        <f>Results!D4</f>
        <v>4</v>
      </c>
      <c r="I34" s="96">
        <v>43</v>
      </c>
    </row>
    <row r="35" spans="5:9" x14ac:dyDescent="0.2">
      <c r="E35" s="96" t="s">
        <v>200</v>
      </c>
      <c r="G35" s="96">
        <f>Results!D5</f>
        <v>4</v>
      </c>
      <c r="I35" s="96">
        <v>44</v>
      </c>
    </row>
    <row r="36" spans="5:9" x14ac:dyDescent="0.2">
      <c r="E36" s="96" t="s">
        <v>201</v>
      </c>
      <c r="G36" s="96">
        <f>Results!D6</f>
        <v>4</v>
      </c>
      <c r="I36" s="96">
        <v>45</v>
      </c>
    </row>
    <row r="37" spans="5:9" x14ac:dyDescent="0.2">
      <c r="E37" s="96" t="s">
        <v>202</v>
      </c>
      <c r="G37" s="96">
        <f>Results!D7</f>
        <v>4</v>
      </c>
      <c r="I37" s="96">
        <v>46</v>
      </c>
    </row>
    <row r="38" spans="5:9" x14ac:dyDescent="0.2">
      <c r="E38" s="96" t="s">
        <v>203</v>
      </c>
      <c r="G38" s="96">
        <f>Results!I8</f>
        <v>4</v>
      </c>
      <c r="I38" s="96">
        <v>47</v>
      </c>
    </row>
    <row r="39" spans="5:9" x14ac:dyDescent="0.2">
      <c r="E39" s="96" t="s">
        <v>204</v>
      </c>
      <c r="G39" s="96">
        <f>Results!I12</f>
        <v>4</v>
      </c>
      <c r="I39" s="96">
        <v>48</v>
      </c>
    </row>
    <row r="40" spans="5:9" x14ac:dyDescent="0.2">
      <c r="E40" s="96" t="s">
        <v>205</v>
      </c>
      <c r="G40" s="96">
        <f>Results!I14</f>
        <v>4</v>
      </c>
      <c r="I40" s="96">
        <v>49</v>
      </c>
    </row>
    <row r="41" spans="5:9" x14ac:dyDescent="0.2">
      <c r="E41" s="96" t="s">
        <v>206</v>
      </c>
      <c r="G41" s="96">
        <f>Results!D16</f>
        <v>4</v>
      </c>
      <c r="I41" s="96">
        <v>50</v>
      </c>
    </row>
    <row r="42" spans="5:9" x14ac:dyDescent="0.2">
      <c r="E42" s="96" t="s">
        <v>207</v>
      </c>
      <c r="G42" s="96">
        <f>Results!D17</f>
        <v>4</v>
      </c>
      <c r="I42" s="96">
        <v>51</v>
      </c>
    </row>
    <row r="43" spans="5:9" x14ac:dyDescent="0.2">
      <c r="E43" s="96" t="s">
        <v>208</v>
      </c>
      <c r="G43" s="96">
        <f>Results!D18</f>
        <v>4</v>
      </c>
      <c r="I43" s="96">
        <v>52</v>
      </c>
    </row>
    <row r="44" spans="5:9" x14ac:dyDescent="0.2">
      <c r="E44" s="96" t="s">
        <v>209</v>
      </c>
      <c r="F44" s="96" t="s">
        <v>210</v>
      </c>
      <c r="G44" s="110">
        <f>Results!H20</f>
        <v>100</v>
      </c>
      <c r="I44" s="96">
        <v>53</v>
      </c>
    </row>
    <row r="45" spans="5:9" x14ac:dyDescent="0.2">
      <c r="E45" s="96" t="s">
        <v>211</v>
      </c>
      <c r="F45" s="96" t="s">
        <v>212</v>
      </c>
      <c r="I45" s="96">
        <v>56</v>
      </c>
    </row>
    <row r="46" spans="5:9" x14ac:dyDescent="0.2">
      <c r="E46" s="96" t="s">
        <v>213</v>
      </c>
      <c r="F46" s="96" t="s">
        <v>212</v>
      </c>
      <c r="I46" s="96">
        <v>57</v>
      </c>
    </row>
    <row r="47" spans="5:9" x14ac:dyDescent="0.2">
      <c r="E47" s="96" t="s">
        <v>214</v>
      </c>
      <c r="F47" s="96" t="s">
        <v>212</v>
      </c>
      <c r="I47" s="96">
        <v>58</v>
      </c>
    </row>
    <row r="48" spans="5:9" x14ac:dyDescent="0.2">
      <c r="E48" s="96" t="s">
        <v>215</v>
      </c>
      <c r="F48" s="96" t="s">
        <v>212</v>
      </c>
      <c r="I48" s="96">
        <v>59</v>
      </c>
    </row>
    <row r="49" spans="5:9" x14ac:dyDescent="0.2">
      <c r="E49" s="96" t="s">
        <v>216</v>
      </c>
      <c r="F49" s="96" t="s">
        <v>212</v>
      </c>
      <c r="I49" s="96">
        <v>60</v>
      </c>
    </row>
    <row r="50" spans="5:9" x14ac:dyDescent="0.2">
      <c r="E50" s="96" t="s">
        <v>217</v>
      </c>
      <c r="F50" s="96" t="s">
        <v>212</v>
      </c>
      <c r="I50" s="96">
        <v>61</v>
      </c>
    </row>
    <row r="51" spans="5:9" x14ac:dyDescent="0.2">
      <c r="E51" s="96" t="s">
        <v>218</v>
      </c>
      <c r="F51" s="96" t="s">
        <v>212</v>
      </c>
      <c r="I51" s="96">
        <v>62</v>
      </c>
    </row>
    <row r="52" spans="5:9" x14ac:dyDescent="0.2">
      <c r="E52" s="96" t="s">
        <v>219</v>
      </c>
      <c r="F52" s="96" t="s">
        <v>212</v>
      </c>
      <c r="I52" s="96">
        <v>63</v>
      </c>
    </row>
    <row r="53" spans="5:9" x14ac:dyDescent="0.2">
      <c r="E53" s="96" t="s">
        <v>220</v>
      </c>
      <c r="F53" s="96" t="s">
        <v>178</v>
      </c>
      <c r="I53" s="96">
        <v>64</v>
      </c>
    </row>
    <row r="54" spans="5:9" x14ac:dyDescent="0.2">
      <c r="E54" s="96" t="s">
        <v>221</v>
      </c>
      <c r="F54" s="96" t="s">
        <v>178</v>
      </c>
      <c r="I54" s="96">
        <v>65</v>
      </c>
    </row>
    <row r="55" spans="5:9" x14ac:dyDescent="0.2">
      <c r="E55" s="96" t="s">
        <v>222</v>
      </c>
      <c r="F55" s="96" t="s">
        <v>178</v>
      </c>
      <c r="I55" s="96">
        <v>66</v>
      </c>
    </row>
    <row r="56" spans="5:9" x14ac:dyDescent="0.2">
      <c r="E56" s="96" t="s">
        <v>223</v>
      </c>
      <c r="F56" s="96" t="s">
        <v>178</v>
      </c>
      <c r="I56" s="96">
        <v>67</v>
      </c>
    </row>
    <row r="57" spans="5:9" x14ac:dyDescent="0.2">
      <c r="E57" s="96" t="s">
        <v>224</v>
      </c>
      <c r="F57" s="96" t="s">
        <v>140</v>
      </c>
      <c r="I57" s="96">
        <v>68</v>
      </c>
    </row>
    <row r="58" spans="5:9" x14ac:dyDescent="0.2">
      <c r="E58" s="96" t="s">
        <v>225</v>
      </c>
      <c r="F58" s="96" t="s">
        <v>226</v>
      </c>
      <c r="I58" s="96">
        <v>69</v>
      </c>
    </row>
    <row r="59" spans="5:9" x14ac:dyDescent="0.2">
      <c r="E59" s="96" t="s">
        <v>227</v>
      </c>
      <c r="F59" s="96" t="s">
        <v>226</v>
      </c>
      <c r="I59" s="96">
        <v>70</v>
      </c>
    </row>
    <row r="60" spans="5:9" x14ac:dyDescent="0.2">
      <c r="E60" s="96" t="s">
        <v>228</v>
      </c>
      <c r="F60" s="96" t="s">
        <v>226</v>
      </c>
      <c r="I60" s="96">
        <v>71</v>
      </c>
    </row>
    <row r="61" spans="5:9" x14ac:dyDescent="0.2">
      <c r="E61" s="96" t="s">
        <v>229</v>
      </c>
      <c r="F61" s="96" t="s">
        <v>226</v>
      </c>
      <c r="I61" s="96">
        <v>72</v>
      </c>
    </row>
    <row r="62" spans="5:9" x14ac:dyDescent="0.2">
      <c r="E62" s="96" t="s">
        <v>230</v>
      </c>
      <c r="F62" s="96" t="s">
        <v>231</v>
      </c>
      <c r="I62" s="96">
        <v>73</v>
      </c>
    </row>
    <row r="63" spans="5:9" x14ac:dyDescent="0.2">
      <c r="E63" s="96" t="s">
        <v>232</v>
      </c>
      <c r="F63" s="96" t="s">
        <v>231</v>
      </c>
      <c r="I63" s="96">
        <v>74</v>
      </c>
    </row>
    <row r="64" spans="5:9" x14ac:dyDescent="0.2">
      <c r="E64" s="96" t="s">
        <v>233</v>
      </c>
      <c r="I64" s="96">
        <v>75</v>
      </c>
    </row>
    <row r="65" spans="5:9" x14ac:dyDescent="0.2">
      <c r="E65" s="96" t="s">
        <v>234</v>
      </c>
      <c r="F65" s="96" t="s">
        <v>155</v>
      </c>
      <c r="I65" s="96">
        <v>76</v>
      </c>
    </row>
    <row r="66" spans="5:9" x14ac:dyDescent="0.2">
      <c r="E66" s="96" t="s">
        <v>235</v>
      </c>
      <c r="F66" s="96" t="s">
        <v>155</v>
      </c>
      <c r="I66" s="96">
        <v>77</v>
      </c>
    </row>
    <row r="67" spans="5:9" x14ac:dyDescent="0.2">
      <c r="E67" s="96" t="s">
        <v>236</v>
      </c>
      <c r="F67" s="96" t="s">
        <v>155</v>
      </c>
      <c r="I67" s="96">
        <v>78</v>
      </c>
    </row>
    <row r="68" spans="5:9" x14ac:dyDescent="0.2">
      <c r="E68" s="96" t="s">
        <v>237</v>
      </c>
      <c r="F68" s="96" t="s">
        <v>226</v>
      </c>
      <c r="I68" s="96">
        <v>85</v>
      </c>
    </row>
    <row r="69" spans="5:9" x14ac:dyDescent="0.2">
      <c r="E69" s="96" t="s">
        <v>238</v>
      </c>
      <c r="F69" s="96" t="s">
        <v>231</v>
      </c>
      <c r="I69" s="96">
        <v>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General</vt:lpstr>
      <vt:lpstr>Test Entry Form</vt:lpstr>
      <vt:lpstr>Results</vt:lpstr>
      <vt:lpstr>Catalog Import Data</vt:lpstr>
      <vt:lpstr>FlamesSurroundingCookpot</vt:lpstr>
      <vt:lpstr>FlamesTouchingCookpot</vt:lpstr>
      <vt:lpstr>individual</vt:lpstr>
    </vt:vector>
  </TitlesOfParts>
  <Company>The United Nations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Laurel Hamilton</dc:creator>
  <cp:lastModifiedBy>Kate</cp:lastModifiedBy>
  <dcterms:created xsi:type="dcterms:W3CDTF">2013-04-02T18:29:04Z</dcterms:created>
  <dcterms:modified xsi:type="dcterms:W3CDTF">2014-08-06T16:05:36Z</dcterms:modified>
</cp:coreProperties>
</file>